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DC\2023\001 - Remanescentes da Adutora - PD 70017.2023\"/>
    </mc:Choice>
  </mc:AlternateContent>
  <xr:revisionPtr revIDLastSave="0" documentId="8_{4E825C13-A809-41C0-9920-A2AC5FCA0230}" xr6:coauthVersionLast="36" xr6:coauthVersionMax="36" xr10:uidLastSave="{00000000-0000-0000-0000-000000000000}"/>
  <bookViews>
    <workbookView xWindow="0" yWindow="0" windowWidth="28800" windowHeight="12225" xr2:uid="{A9F71668-8008-412F-B8D4-BABA6D7C403E}"/>
  </bookViews>
  <sheets>
    <sheet name="Planilha1" sheetId="1" r:id="rId1"/>
  </sheets>
  <definedNames>
    <definedName name="_xlnm.Print_Area" localSheetId="0">Planilha1!$A$1:$J$156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 s="1"/>
  <c r="H12" i="1" l="1"/>
  <c r="I12" i="1" s="1"/>
  <c r="H15" i="1"/>
  <c r="I15" i="1" s="1"/>
  <c r="H16" i="1"/>
  <c r="I16" i="1" s="1"/>
  <c r="H17" i="1"/>
  <c r="I17" i="1" s="1"/>
  <c r="H18" i="1"/>
  <c r="H19" i="1"/>
  <c r="H20" i="1"/>
  <c r="I20" i="1" s="1"/>
  <c r="H21" i="1"/>
  <c r="I21" i="1" s="1"/>
  <c r="H23" i="1"/>
  <c r="I23" i="1" s="1"/>
  <c r="H25" i="1"/>
  <c r="I25" i="1" s="1"/>
  <c r="H28" i="1"/>
  <c r="I28" i="1" s="1"/>
  <c r="H29" i="1"/>
  <c r="I29" i="1" s="1"/>
  <c r="H30" i="1"/>
  <c r="I30" i="1" s="1"/>
  <c r="H31" i="1"/>
  <c r="I31" i="1" s="1"/>
  <c r="H33" i="1"/>
  <c r="H34" i="1"/>
  <c r="H35" i="1"/>
  <c r="H36" i="1"/>
  <c r="I36" i="1" s="1"/>
  <c r="H38" i="1"/>
  <c r="I38" i="1" s="1"/>
  <c r="H39" i="1"/>
  <c r="I39" i="1" s="1"/>
  <c r="J39" i="1" s="1"/>
  <c r="H40" i="1"/>
  <c r="I40" i="1" s="1"/>
  <c r="J40" i="1" s="1"/>
  <c r="H43" i="1"/>
  <c r="I43" i="1" s="1"/>
  <c r="J43" i="1" s="1"/>
  <c r="H45" i="1"/>
  <c r="I45" i="1" s="1"/>
  <c r="J45" i="1" s="1"/>
  <c r="H47" i="1"/>
  <c r="I47" i="1" s="1"/>
  <c r="J47" i="1" s="1"/>
  <c r="H49" i="1"/>
  <c r="I49" i="1" s="1"/>
  <c r="J49" i="1" s="1"/>
  <c r="H50" i="1"/>
  <c r="I50" i="1" s="1"/>
  <c r="J50" i="1" s="1"/>
  <c r="H52" i="1"/>
  <c r="I52" i="1" s="1"/>
  <c r="H53" i="1"/>
  <c r="I53" i="1" s="1"/>
  <c r="H54" i="1"/>
  <c r="I54" i="1" s="1"/>
  <c r="H55" i="1"/>
  <c r="I55" i="1" s="1"/>
  <c r="H57" i="1"/>
  <c r="H59" i="1"/>
  <c r="I59" i="1" s="1"/>
  <c r="H61" i="1"/>
  <c r="I61" i="1" s="1"/>
  <c r="H63" i="1"/>
  <c r="I63" i="1" s="1"/>
  <c r="H66" i="1"/>
  <c r="H67" i="1"/>
  <c r="I67" i="1" s="1"/>
  <c r="J67" i="1" s="1"/>
  <c r="H68" i="1"/>
  <c r="I68" i="1" s="1"/>
  <c r="J68" i="1" s="1"/>
  <c r="H70" i="1"/>
  <c r="H71" i="1"/>
  <c r="I71" i="1" s="1"/>
  <c r="H72" i="1"/>
  <c r="I72" i="1" s="1"/>
  <c r="H73" i="1"/>
  <c r="I73" i="1" s="1"/>
  <c r="H75" i="1"/>
  <c r="I75" i="1" s="1"/>
  <c r="H77" i="1"/>
  <c r="I77" i="1" s="1"/>
  <c r="H78" i="1"/>
  <c r="I78" i="1" s="1"/>
  <c r="H80" i="1"/>
  <c r="I80" i="1" s="1"/>
  <c r="H81" i="1"/>
  <c r="H82" i="1"/>
  <c r="I82" i="1" s="1"/>
  <c r="H83" i="1"/>
  <c r="I83" i="1" s="1"/>
  <c r="H84" i="1"/>
  <c r="I84" i="1" s="1"/>
  <c r="H85" i="1"/>
  <c r="H86" i="1"/>
  <c r="I86" i="1" s="1"/>
  <c r="H88" i="1"/>
  <c r="H90" i="1"/>
  <c r="I90" i="1" s="1"/>
  <c r="J90" i="1" s="1"/>
  <c r="H91" i="1"/>
  <c r="I91" i="1" s="1"/>
  <c r="J91" i="1" s="1"/>
  <c r="H93" i="1"/>
  <c r="I93" i="1" s="1"/>
  <c r="J93" i="1" s="1"/>
  <c r="H94" i="1"/>
  <c r="I94" i="1" s="1"/>
  <c r="J94" i="1" s="1"/>
  <c r="H96" i="1"/>
  <c r="I96" i="1" s="1"/>
  <c r="J96" i="1" s="1"/>
  <c r="H98" i="1"/>
  <c r="I98" i="1" s="1"/>
  <c r="J98" i="1" s="1"/>
  <c r="H101" i="1"/>
  <c r="I101" i="1" s="1"/>
  <c r="H102" i="1"/>
  <c r="I102" i="1" s="1"/>
  <c r="H104" i="1"/>
  <c r="I104" i="1" s="1"/>
  <c r="H105" i="1"/>
  <c r="I105" i="1" s="1"/>
  <c r="H107" i="1"/>
  <c r="I107" i="1" s="1"/>
  <c r="H109" i="1"/>
  <c r="I109" i="1" s="1"/>
  <c r="H110" i="1"/>
  <c r="I110" i="1" s="1"/>
  <c r="H111" i="1"/>
  <c r="H112" i="1"/>
  <c r="H114" i="1"/>
  <c r="I114" i="1" s="1"/>
  <c r="J114" i="1" s="1"/>
  <c r="H117" i="1"/>
  <c r="I117" i="1" s="1"/>
  <c r="J117" i="1" s="1"/>
  <c r="H118" i="1"/>
  <c r="I118" i="1" s="1"/>
  <c r="J118" i="1" s="1"/>
  <c r="H119" i="1"/>
  <c r="I119" i="1" s="1"/>
  <c r="J119" i="1" s="1"/>
  <c r="H121" i="1"/>
  <c r="I121" i="1" s="1"/>
  <c r="H122" i="1"/>
  <c r="I122" i="1" s="1"/>
  <c r="H123" i="1"/>
  <c r="I123" i="1" s="1"/>
  <c r="H124" i="1"/>
  <c r="I124" i="1" s="1"/>
  <c r="H127" i="1"/>
  <c r="I127" i="1" s="1"/>
  <c r="H128" i="1"/>
  <c r="I128" i="1" s="1"/>
  <c r="H129" i="1"/>
  <c r="I129" i="1" s="1"/>
  <c r="H131" i="1"/>
  <c r="I131" i="1" s="1"/>
  <c r="H132" i="1"/>
  <c r="H133" i="1"/>
  <c r="H134" i="1"/>
  <c r="I134" i="1" s="1"/>
  <c r="H135" i="1"/>
  <c r="H136" i="1"/>
  <c r="H137" i="1"/>
  <c r="I137" i="1" s="1"/>
  <c r="H138" i="1"/>
  <c r="I138" i="1" s="1"/>
  <c r="H139" i="1"/>
  <c r="I139" i="1" s="1"/>
  <c r="J139" i="1" s="1"/>
  <c r="H140" i="1"/>
  <c r="I140" i="1" s="1"/>
  <c r="J140" i="1" s="1"/>
  <c r="H141" i="1"/>
  <c r="I141" i="1" s="1"/>
  <c r="J141" i="1" s="1"/>
  <c r="H142" i="1"/>
  <c r="I142" i="1" s="1"/>
  <c r="J142" i="1" s="1"/>
  <c r="H143" i="1"/>
  <c r="H144" i="1"/>
  <c r="H145" i="1"/>
  <c r="I145" i="1" s="1"/>
  <c r="H147" i="1"/>
  <c r="I147" i="1" s="1"/>
  <c r="H148" i="1"/>
  <c r="H149" i="1"/>
  <c r="H150" i="1"/>
  <c r="H151" i="1"/>
  <c r="I151" i="1" s="1"/>
  <c r="H152" i="1"/>
  <c r="I152" i="1" s="1"/>
  <c r="H153" i="1"/>
  <c r="I153" i="1" s="1"/>
  <c r="J153" i="1" s="1"/>
  <c r="H154" i="1"/>
  <c r="I154" i="1" s="1"/>
  <c r="J154" i="1" s="1"/>
  <c r="J11" i="1"/>
  <c r="G148" i="1"/>
  <c r="G149" i="1"/>
  <c r="G150" i="1"/>
  <c r="G151" i="1"/>
  <c r="G152" i="1"/>
  <c r="G153" i="1"/>
  <c r="G154" i="1"/>
  <c r="G147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31" i="1"/>
  <c r="G128" i="1"/>
  <c r="G129" i="1"/>
  <c r="G127" i="1"/>
  <c r="G122" i="1"/>
  <c r="G123" i="1"/>
  <c r="G124" i="1"/>
  <c r="G121" i="1"/>
  <c r="G119" i="1"/>
  <c r="G118" i="1"/>
  <c r="G117" i="1"/>
  <c r="G114" i="1"/>
  <c r="G113" i="1" s="1"/>
  <c r="G110" i="1"/>
  <c r="G111" i="1"/>
  <c r="G112" i="1"/>
  <c r="G109" i="1"/>
  <c r="G107" i="1"/>
  <c r="G106" i="1" s="1"/>
  <c r="G105" i="1"/>
  <c r="G104" i="1"/>
  <c r="G102" i="1"/>
  <c r="G101" i="1"/>
  <c r="G100" i="1" s="1"/>
  <c r="G98" i="1"/>
  <c r="G97" i="1" s="1"/>
  <c r="G96" i="1"/>
  <c r="G95" i="1" s="1"/>
  <c r="G94" i="1"/>
  <c r="G93" i="1"/>
  <c r="G92" i="1" s="1"/>
  <c r="G91" i="1"/>
  <c r="G90" i="1"/>
  <c r="G88" i="1"/>
  <c r="G87" i="1" s="1"/>
  <c r="G81" i="1"/>
  <c r="G82" i="1"/>
  <c r="G83" i="1"/>
  <c r="G84" i="1"/>
  <c r="G85" i="1"/>
  <c r="G86" i="1"/>
  <c r="G80" i="1"/>
  <c r="G78" i="1"/>
  <c r="G77" i="1"/>
  <c r="G75" i="1"/>
  <c r="G74" i="1" s="1"/>
  <c r="G71" i="1"/>
  <c r="G72" i="1"/>
  <c r="G73" i="1"/>
  <c r="G70" i="1"/>
  <c r="G67" i="1"/>
  <c r="G68" i="1"/>
  <c r="G66" i="1"/>
  <c r="G63" i="1"/>
  <c r="G62" i="1" s="1"/>
  <c r="G61" i="1"/>
  <c r="G60" i="1" s="1"/>
  <c r="G59" i="1"/>
  <c r="G58" i="1" s="1"/>
  <c r="G57" i="1"/>
  <c r="G56" i="1" s="1"/>
  <c r="G53" i="1"/>
  <c r="G54" i="1"/>
  <c r="G55" i="1"/>
  <c r="G52" i="1"/>
  <c r="G50" i="1"/>
  <c r="G49" i="1"/>
  <c r="G47" i="1"/>
  <c r="G46" i="1" s="1"/>
  <c r="G45" i="1"/>
  <c r="G44" i="1" s="1"/>
  <c r="G43" i="1"/>
  <c r="G42" i="1" s="1"/>
  <c r="G40" i="1"/>
  <c r="G39" i="1"/>
  <c r="G38" i="1"/>
  <c r="G36" i="1"/>
  <c r="G35" i="1"/>
  <c r="G34" i="1"/>
  <c r="G33" i="1"/>
  <c r="G31" i="1"/>
  <c r="G30" i="1"/>
  <c r="G29" i="1"/>
  <c r="G28" i="1"/>
  <c r="G25" i="1"/>
  <c r="G24" i="1" s="1"/>
  <c r="G23" i="1"/>
  <c r="G22" i="1" s="1"/>
  <c r="G21" i="1"/>
  <c r="G20" i="1"/>
  <c r="G19" i="1"/>
  <c r="G18" i="1"/>
  <c r="G17" i="1"/>
  <c r="G16" i="1"/>
  <c r="G15" i="1"/>
  <c r="G12" i="1"/>
  <c r="G11" i="1"/>
  <c r="G10" i="1"/>
  <c r="J129" i="1" l="1"/>
  <c r="J31" i="1"/>
  <c r="I33" i="1"/>
  <c r="J33" i="1" s="1"/>
  <c r="J86" i="1"/>
  <c r="J134" i="1"/>
  <c r="J128" i="1"/>
  <c r="J104" i="1"/>
  <c r="J30" i="1"/>
  <c r="I57" i="1"/>
  <c r="J57" i="1" s="1"/>
  <c r="I85" i="1"/>
  <c r="J85" i="1" s="1"/>
  <c r="I135" i="1"/>
  <c r="J135" i="1" s="1"/>
  <c r="J131" i="1"/>
  <c r="J105" i="1"/>
  <c r="J127" i="1"/>
  <c r="J102" i="1"/>
  <c r="J78" i="1"/>
  <c r="I35" i="1"/>
  <c r="J35" i="1" s="1"/>
  <c r="I70" i="1"/>
  <c r="J70" i="1" s="1"/>
  <c r="J36" i="1"/>
  <c r="I133" i="1"/>
  <c r="J133" i="1" s="1"/>
  <c r="J124" i="1"/>
  <c r="J77" i="1"/>
  <c r="J28" i="1"/>
  <c r="I34" i="1"/>
  <c r="J34" i="1" s="1"/>
  <c r="I144" i="1"/>
  <c r="J144" i="1" s="1"/>
  <c r="J59" i="1"/>
  <c r="J123" i="1"/>
  <c r="J75" i="1"/>
  <c r="J25" i="1"/>
  <c r="I111" i="1"/>
  <c r="J111" i="1" s="1"/>
  <c r="I143" i="1"/>
  <c r="J143" i="1" s="1"/>
  <c r="J16" i="1"/>
  <c r="I136" i="1"/>
  <c r="J136" i="1" s="1"/>
  <c r="J110" i="1"/>
  <c r="J82" i="1"/>
  <c r="J147" i="1"/>
  <c r="J73" i="1"/>
  <c r="I66" i="1"/>
  <c r="J66" i="1" s="1"/>
  <c r="I81" i="1"/>
  <c r="J81" i="1" s="1"/>
  <c r="I112" i="1"/>
  <c r="J112" i="1" s="1"/>
  <c r="I150" i="1"/>
  <c r="J150" i="1" s="1"/>
  <c r="J138" i="1"/>
  <c r="J38" i="1"/>
  <c r="J151" i="1"/>
  <c r="J109" i="1"/>
  <c r="J121" i="1"/>
  <c r="J72" i="1"/>
  <c r="J21" i="1"/>
  <c r="I18" i="1"/>
  <c r="J18" i="1" s="1"/>
  <c r="I88" i="1"/>
  <c r="J88" i="1" s="1"/>
  <c r="I149" i="1"/>
  <c r="J149" i="1" s="1"/>
  <c r="J137" i="1"/>
  <c r="J152" i="1"/>
  <c r="J15" i="1"/>
  <c r="J12" i="1"/>
  <c r="J83" i="1"/>
  <c r="J107" i="1"/>
  <c r="I132" i="1"/>
  <c r="J132" i="1" s="1"/>
  <c r="J71" i="1"/>
  <c r="J20" i="1"/>
  <c r="I19" i="1"/>
  <c r="J19" i="1" s="1"/>
  <c r="I148" i="1"/>
  <c r="J148" i="1" s="1"/>
  <c r="J145" i="1"/>
  <c r="J122" i="1"/>
  <c r="J101" i="1"/>
  <c r="J84" i="1"/>
  <c r="J80" i="1"/>
  <c r="J63" i="1"/>
  <c r="J61" i="1"/>
  <c r="J55" i="1"/>
  <c r="J54" i="1"/>
  <c r="J53" i="1"/>
  <c r="J52" i="1"/>
  <c r="J29" i="1"/>
  <c r="J23" i="1"/>
  <c r="J17" i="1"/>
  <c r="G51" i="1"/>
  <c r="G126" i="1"/>
  <c r="G103" i="1"/>
  <c r="G69" i="1"/>
  <c r="G120" i="1"/>
  <c r="G146" i="1"/>
  <c r="G32" i="1"/>
  <c r="G27" i="1" s="1"/>
  <c r="G79" i="1"/>
  <c r="G108" i="1"/>
  <c r="G89" i="1"/>
  <c r="G130" i="1"/>
  <c r="G125" i="1" s="1"/>
  <c r="G116" i="1"/>
  <c r="G115" i="1" s="1"/>
  <c r="G99" i="1"/>
  <c r="G76" i="1"/>
  <c r="G65" i="1"/>
  <c r="G48" i="1"/>
  <c r="G41" i="1" s="1"/>
  <c r="G37" i="1"/>
  <c r="G14" i="1"/>
  <c r="G13" i="1" s="1"/>
  <c r="I156" i="1" l="1"/>
  <c r="J156" i="1" s="1"/>
  <c r="G64" i="1"/>
  <c r="G26" i="1" s="1"/>
  <c r="G156" i="1" s="1"/>
</calcChain>
</file>

<file path=xl/sharedStrings.xml><?xml version="1.0" encoding="utf-8"?>
<sst xmlns="http://schemas.openxmlformats.org/spreadsheetml/2006/main" count="517" uniqueCount="427">
  <si>
    <t>Bancos</t>
  </si>
  <si>
    <t>Encargos Sociais</t>
  </si>
  <si>
    <t xml:space="preserve">SINAPI - 11/2022 - Rio Grande do Sul
SBC - 12/2022 - Rio Grande do Sul
SICRO3 - 07/2022 - Rio Grande do Sul
</t>
  </si>
  <si>
    <t>BDI SERVIÇO</t>
  </si>
  <si>
    <t>BDI FORNECIMENTO</t>
  </si>
  <si>
    <t>Item</t>
  </si>
  <si>
    <t>Código</t>
  </si>
  <si>
    <t>Descrição</t>
  </si>
  <si>
    <t>Und</t>
  </si>
  <si>
    <t>Quant. Total</t>
  </si>
  <si>
    <t>Valor Unit com BDI</t>
  </si>
  <si>
    <t>Total c/BDI</t>
  </si>
  <si>
    <t>total</t>
  </si>
  <si>
    <t xml:space="preserve"> 1 </t>
  </si>
  <si>
    <t>ADMINISTRAÇÃO DE OBRAS</t>
  </si>
  <si>
    <t xml:space="preserve"> 1.1 </t>
  </si>
  <si>
    <t xml:space="preserve"> CCU1 - REMANESC ADUT </t>
  </si>
  <si>
    <t>ADMINISTRAÇÃO LOCAL DE OBRA</t>
  </si>
  <si>
    <t>%</t>
  </si>
  <si>
    <t xml:space="preserve"> 1.2 </t>
  </si>
  <si>
    <t xml:space="preserve"> CCU2 - REMANESC ADUT </t>
  </si>
  <si>
    <t>VIGILANCIA DE OBRA (DIURNA E NOTURNA)</t>
  </si>
  <si>
    <t>MES</t>
  </si>
  <si>
    <t xml:space="preserve"> 2 </t>
  </si>
  <si>
    <t>CANTEIRO DE OBRAS</t>
  </si>
  <si>
    <t xml:space="preserve"> 2.1 </t>
  </si>
  <si>
    <t>CONSTRUÇÃO DO CANTEIRO</t>
  </si>
  <si>
    <t xml:space="preserve"> 2.1.1 </t>
  </si>
  <si>
    <t xml:space="preserve"> CCU3 - REMANESC ADUT </t>
  </si>
  <si>
    <t>LOCAÇÃO DE CONTAINERES ( 1 PARA ALMOXARIFADO, 1 PARA VESTIARIO E SANITARIOS, 1 PARA ESCRITORIO)</t>
  </si>
  <si>
    <t xml:space="preserve"> 2.1.2 </t>
  </si>
  <si>
    <t xml:space="preserve"> CCU4 - REMANESC ADUT </t>
  </si>
  <si>
    <t>TELHEIRO</t>
  </si>
  <si>
    <t>m²</t>
  </si>
  <si>
    <t xml:space="preserve"> 2.1.3 </t>
  </si>
  <si>
    <t xml:space="preserve"> 93210 </t>
  </si>
  <si>
    <t>EXECUÇÃO DE REFEITÓRIO EM CANTEIRO DE OBRA EM CHAPA DE MADEIRA COMPENSADA, NÃO INCLUSO MOBILIÁRIO E EQUIPAMENTOS. AF_02/2016</t>
  </si>
  <si>
    <t xml:space="preserve"> 2.1.4 </t>
  </si>
  <si>
    <t xml:space="preserve"> CCU5 - REMANESC ADUT </t>
  </si>
  <si>
    <t>ENTRADA PROVISÓRIA DE ENERGIA - DISJUNTOR MÍN A SER UTILIZADO 63A</t>
  </si>
  <si>
    <t>UN</t>
  </si>
  <si>
    <t xml:space="preserve"> 2.1.5 </t>
  </si>
  <si>
    <t xml:space="preserve"> CCU6 - REMANESC ADUT </t>
  </si>
  <si>
    <t>LIGAÇÃO PROVISORIA DE AGUA E ESGOTOS PARA O CANTEIRO</t>
  </si>
  <si>
    <t xml:space="preserve"> 2.1.6 </t>
  </si>
  <si>
    <t xml:space="preserve"> COT1-ADUT </t>
  </si>
  <si>
    <t>ALUGUEL DE 2 BANHEIROS QUÍMICOS</t>
  </si>
  <si>
    <t>MÊS</t>
  </si>
  <si>
    <t xml:space="preserve"> 2.1.7 </t>
  </si>
  <si>
    <t xml:space="preserve"> CCU7 - REMANESC ADUT </t>
  </si>
  <si>
    <t>FORNECIMENTO E INSTALAÇÃO DE FOSSA E FILTRO</t>
  </si>
  <si>
    <t xml:space="preserve"> 2.2 </t>
  </si>
  <si>
    <t>PLACA DE OBRA</t>
  </si>
  <si>
    <t xml:space="preserve"> 2.2.1 </t>
  </si>
  <si>
    <t xml:space="preserve"> CCU8 - REMANESC ADUT </t>
  </si>
  <si>
    <t>Instalação de placa de Obra incluindo material</t>
  </si>
  <si>
    <t xml:space="preserve"> 2.3 </t>
  </si>
  <si>
    <t>MOBILIZAÇÃO E DESMOBILIZAÇÃO</t>
  </si>
  <si>
    <t xml:space="preserve"> 2.3.1 </t>
  </si>
  <si>
    <t xml:space="preserve"> CCU9 - REMANESC ADUT </t>
  </si>
  <si>
    <t>MOBILIZAÇÃO  DESMOBILIZAÇÃO</t>
  </si>
  <si>
    <t xml:space="preserve"> 3 </t>
  </si>
  <si>
    <t>TRAVESSIA NO BANHADO DO RIO DOS SINOS</t>
  </si>
  <si>
    <t xml:space="preserve"> 3.1 </t>
  </si>
  <si>
    <t>SERVIÇOS PRELIMINARES</t>
  </si>
  <si>
    <t xml:space="preserve"> 3.1.1 </t>
  </si>
  <si>
    <t xml:space="preserve"> 98525 </t>
  </si>
  <si>
    <t>LIMPEZA MECANIZADA DE CAMADA VEGETAL, VEGETAÇÃO E PEQUENAS ÁRVORES (DIÂMETRO DE TRONCO MENOR QUE 0,20 M), COM TRATOR DE ESTEIRAS.AF_05/2018</t>
  </si>
  <si>
    <t xml:space="preserve"> 3.1.2 </t>
  </si>
  <si>
    <t xml:space="preserve"> 98533 </t>
  </si>
  <si>
    <t>PODA EM ALTURA DE ÁRVORE COM DIÂMETRO DE TRONCO MAIOR OU IGUAL A 0,20 M E MENOR QUE 0,40 M.AF_05/2018</t>
  </si>
  <si>
    <t xml:space="preserve"> 3.1.3</t>
  </si>
  <si>
    <t xml:space="preserve"> CCU10 - REMANESC ADUT </t>
  </si>
  <si>
    <t>TRANSPLANTE ARBÓREO_TIPO I incluso TRANSPORTE</t>
  </si>
  <si>
    <t>un</t>
  </si>
  <si>
    <t xml:space="preserve"> 3.1.4</t>
  </si>
  <si>
    <t xml:space="preserve"> CCU11 - REMANESC ADUT </t>
  </si>
  <si>
    <t>SEGURANÇA DE TRÁFEGO - DIURNA E NOTURNA</t>
  </si>
  <si>
    <t>M</t>
  </si>
  <si>
    <t>3.1.5</t>
  </si>
  <si>
    <t>EXECUÇÃO DA ESTRADA DE ACESSO</t>
  </si>
  <si>
    <t>3.1.5.1</t>
  </si>
  <si>
    <t>100576</t>
  </si>
  <si>
    <t>REGULARIZAÇÃO E COMPACTAÇÃO DE SUBLEITO DE SOLO PREDOMINANTEMENTE ARGILOSO. AF_11/2019</t>
  </si>
  <si>
    <t>3.1.5.2</t>
  </si>
  <si>
    <t>96399</t>
  </si>
  <si>
    <t>EXECUÇÃO E COMPACTAÇÃO DE BASE E OU SUB BASE PARA PAVIMENTAÇÃO DE PEDRA RACHÃO - EXCLUSIVE CARGA E TRANSPORTE. AF_11/2019</t>
  </si>
  <si>
    <t>m³</t>
  </si>
  <si>
    <t>3.1.5.3</t>
  </si>
  <si>
    <t>96385</t>
  </si>
  <si>
    <t>EXECUÇÃO E COMPACTAÇÃO DE ATERRO COM SOLO PREDOMINANTEMENTE ARGILOSO - EXCLUSIVE SOLO, ESCAVAÇÃO, CARGA E TRANSPORTE. AF_11/2019</t>
  </si>
  <si>
    <t>3.1.5.4</t>
  </si>
  <si>
    <t>6077</t>
  </si>
  <si>
    <t>ARGILA OU BARRO PARA ATERRO/REATERRO (RETIRADO NA JAZIDA, SEM TRANSPORTE)</t>
  </si>
  <si>
    <t xml:space="preserve"> 3.2 </t>
  </si>
  <si>
    <t>SERVIÇOS TÉCNICOS</t>
  </si>
  <si>
    <t xml:space="preserve"> 3.2.1 </t>
  </si>
  <si>
    <t xml:space="preserve"> 99059 </t>
  </si>
  <si>
    <t>LOCACAO CONVENCIONAL DE OBRA, UTILIZANDO GABARITO DE TÁBUAS CORRIDAS PONTALETADAS A CADA 2,00M -  2 UTILIZAÇÕES. AF_10/2018</t>
  </si>
  <si>
    <t xml:space="preserve"> 3.2.2 </t>
  </si>
  <si>
    <t xml:space="preserve"> CCU13 - REMANESC ADUT </t>
  </si>
  <si>
    <t>LOCAÇÃO PARA OBRAS DE CONDUTOS FORÇADOS</t>
  </si>
  <si>
    <t>m</t>
  </si>
  <si>
    <t xml:space="preserve"> 3.2.3 </t>
  </si>
  <si>
    <t xml:space="preserve"> CCU14 - REMANESC ADUT </t>
  </si>
  <si>
    <t>CADASTRO E DESENHO PARA OBRA DE CONDUTOS FORÇADOS</t>
  </si>
  <si>
    <t xml:space="preserve"> 3.3 </t>
  </si>
  <si>
    <t>MOVIMENTO DE TERRA</t>
  </si>
  <si>
    <t xml:space="preserve"> 3.3.1 </t>
  </si>
  <si>
    <t>ESCAVAÇÃO MECÂNICA DE CAVAS</t>
  </si>
  <si>
    <t xml:space="preserve"> 3.3.1.1 </t>
  </si>
  <si>
    <t xml:space="preserve"> 96521 </t>
  </si>
  <si>
    <t>ESCAVAÇÃO MECANIZADA PARA BLOCO DE COROAMENTO OU SAPATA, COM PREVISÃO DE FÔRMA, COM RETROESCAVADEIRA. AF_06/2017</t>
  </si>
  <si>
    <t xml:space="preserve"> 3.3.2 </t>
  </si>
  <si>
    <t>ATERRO/REATERRO DE CAVAS</t>
  </si>
  <si>
    <t xml:space="preserve"> 3.3.2.1 </t>
  </si>
  <si>
    <t xml:space="preserve"> 96995 </t>
  </si>
  <si>
    <t>REATERRO MANUAL APILOADO COM SOQUETE. AF_10/2017</t>
  </si>
  <si>
    <t xml:space="preserve"> 3.3.3 </t>
  </si>
  <si>
    <t>ESCAVAÇÃO DE VALA</t>
  </si>
  <si>
    <t xml:space="preserve"> 3.3.3.1 </t>
  </si>
  <si>
    <t>102281</t>
  </si>
  <si>
    <t>ESCAVAÇÃO MECANIZADA DE VALA COM PROF. MAIOR QUE 1,5 M ATÉ 3,0 M (MÉDIA ENTRE MONTANTE E JUSANTE/UMA COMPOSIÇÃO POR TRECHO),COM ESCAVADEIRA HIDRÁULICA (1,2 M3/155 HP),LARG. DE 1,5 M A 2,5 M, EM SOLO DE 1A CATEGORIA, LOCAIS COM BAIXO NÍVEL DE INTERFERÊNCIA. AF_02/2021</t>
  </si>
  <si>
    <t xml:space="preserve"> 3.3.4 </t>
  </si>
  <si>
    <t>ATERRO/REATERRO DE VALAS</t>
  </si>
  <si>
    <t xml:space="preserve"> 3.3.4.1 </t>
  </si>
  <si>
    <t xml:space="preserve"> 94327 </t>
  </si>
  <si>
    <t>ATERRO MECANIZADO DE VALA COM ESCAVADEIRA HIDRÁULICA (CAPACIDADE DA CAÇAMBA: 0,8 M³ / POTÊNCIA: 111 HP), LARGURA DE 1,5 A 2,5 M, PROFUNDIDADE ATÉ 1,5 M, COM AREIA PARA ATERRO. AF_05/2016</t>
  </si>
  <si>
    <t xml:space="preserve"> 3.3.4.2 </t>
  </si>
  <si>
    <t xml:space="preserve"> 93369 </t>
  </si>
  <si>
    <t>REATERRO MECANIZADO DE VALA COM ESCAVADEIRA HIDRÁULICA (CAPACIDADE DA CAÇAMBA: 0,8 M³ / POTÊNCIA: 111 HP), LARGURA DE 1,5 A 2,5 M, PROFUNDIDADE DE 1,5 A 3,0 M, COM SOLO (SEM SUBSTITUIÇÃO) DE 1ª CATEGORIA EM LOCAIS COM BAIXO NÍVEL DE INTERFERÊNCIA. AF_04/2016</t>
  </si>
  <si>
    <t xml:space="preserve"> 3.3.5 </t>
  </si>
  <si>
    <t>CARGA, MANOBRA,DESCARGA, ESPALHAMENTO E TRANSPORTE</t>
  </si>
  <si>
    <t xml:space="preserve"> 3.3.5.1 </t>
  </si>
  <si>
    <t xml:space="preserve"> 100978 </t>
  </si>
  <si>
    <t>CARGA, MANOBRA E DESCARGA DE SOLOS E MATERIAIS GRANULARES EM CAMINHÃO BASCULANTE 10 M³ - CARGA COM ESCAVADEIRA HIDRÁULICA (CAÇAMBA DE 1,20 M³ / 155 HP) E DESCARGA LIVRE (UNIDADE: M3). AF_07/2020</t>
  </si>
  <si>
    <t xml:space="preserve"> 3.3.5.2 </t>
  </si>
  <si>
    <t xml:space="preserve"> 100982 </t>
  </si>
  <si>
    <t>CARGA, MANOBRA E DESCARGA DE ENTULHO EM CAMINHÃO BASCULANTE 10 M³ - CARGA COM ESCAVADEIRA HIDRÁULICA  (CAÇAMBA DE 0,80 M³ / 111 HP) E DESCARGA LIVRE (UNIDADE: M3). AF_07/2020</t>
  </si>
  <si>
    <t xml:space="preserve"> 3.3.5.3 </t>
  </si>
  <si>
    <t xml:space="preserve"> CCU16 - REMANESC ADUT </t>
  </si>
  <si>
    <t>ESPALHAMENTO E NIVELAMENTO MECANIZADO</t>
  </si>
  <si>
    <t xml:space="preserve"> 3.3.5.4 </t>
  </si>
  <si>
    <t xml:space="preserve"> 95875 </t>
  </si>
  <si>
    <t>TRANSPORTE COM CAMINHÃO BASCULANTE DE 10 M³, EM VIA URBANA PAVIMENTADA, DMT ATÉ 30 KM (UNIDADE: M3XKM). AF_07/2020</t>
  </si>
  <si>
    <t>M3XKM</t>
  </si>
  <si>
    <t xml:space="preserve"> 3.4 </t>
  </si>
  <si>
    <t>ESCORAMENTO</t>
  </si>
  <si>
    <t xml:space="preserve"> 3.4.1 </t>
  </si>
  <si>
    <t xml:space="preserve"> CCU17 - REMANESC ADUT </t>
  </si>
  <si>
    <t>ESCORAMENTO COM BLINDAGEM METÁLICA, INCLUSO MÃO DE OBRA EQUIPAMENTOS H DE 1,5m A 3,0m</t>
  </si>
  <si>
    <t xml:space="preserve"> 3.5 </t>
  </si>
  <si>
    <t>ENSECADEIRA (PARA AS BASES DE APOIO)</t>
  </si>
  <si>
    <t xml:space="preserve"> 3.5.1 </t>
  </si>
  <si>
    <t xml:space="preserve"> CCU18 - REMANESC ADUT </t>
  </si>
  <si>
    <t>ENSECADEIRA DE MADEIRA COM PAREDE SIMPLES</t>
  </si>
  <si>
    <t xml:space="preserve"> 3.6 </t>
  </si>
  <si>
    <t>ESGOTAMENTO COM BOMBA (PARA AS BASES DE APOIO)</t>
  </si>
  <si>
    <t xml:space="preserve"> 3.6.1 </t>
  </si>
  <si>
    <t xml:space="preserve"> CCU19 - REMANESC ADUT </t>
  </si>
  <si>
    <t>ESGOTAMENTO COM MOTO-BOMBA AUTOESCOVANTE</t>
  </si>
  <si>
    <t>H</t>
  </si>
  <si>
    <t xml:space="preserve"> 3.7 </t>
  </si>
  <si>
    <t>GABIÕES</t>
  </si>
  <si>
    <t xml:space="preserve"> 3.7.1 </t>
  </si>
  <si>
    <t xml:space="preserve"> CCU20 - REMANESC ADUT </t>
  </si>
  <si>
    <t>RESTAURAÇÃO DE GABIÃO - FORNECIMENTO DE MATERIAIS E EXECUÇÃO</t>
  </si>
  <si>
    <t xml:space="preserve"> 3.8 </t>
  </si>
  <si>
    <t>FUNDAÇÕES E ESTRUTURAS</t>
  </si>
  <si>
    <t xml:space="preserve"> 3.8.1 </t>
  </si>
  <si>
    <t>ESTACAS</t>
  </si>
  <si>
    <t>3.8.1.1</t>
  </si>
  <si>
    <t xml:space="preserve"> CCU21- REMANESC ADUT </t>
  </si>
  <si>
    <t>FORNECIMENTO E EXECUÇÃO DAS ESTACAS PRE MOLDADAS</t>
  </si>
  <si>
    <t>3.8.1.2</t>
  </si>
  <si>
    <t>COT28-ADUT</t>
  </si>
  <si>
    <t>MOBILIZAÇÃO E DESMOBILIZAÇÃO DAS ESTACAS</t>
  </si>
  <si>
    <t>3.8.1.3</t>
  </si>
  <si>
    <t>95601</t>
  </si>
  <si>
    <t>ARRASAMENTO MECANICO DE ESTACA DE CONCRETO ARMADO, DIAMETROS DE ATÉ 40 CM. AF_05/2021</t>
  </si>
  <si>
    <t xml:space="preserve"> 3.8.2 </t>
  </si>
  <si>
    <t>CONCRETO ESTRUTURAL</t>
  </si>
  <si>
    <t xml:space="preserve"> 3.8.2.1 </t>
  </si>
  <si>
    <t xml:space="preserve"> 96557 </t>
  </si>
  <si>
    <t>CONCRETAGEM DE BLOCOS DE COROAMENTO E VIGAS BALDRAMES, FCK 30 MPA, COM USO DE BOMBA  LANÇAMENTO, ADENSAMENTO E ACABAMENTO. AF_06/2017</t>
  </si>
  <si>
    <t xml:space="preserve"> 3.8.2.2 </t>
  </si>
  <si>
    <t xml:space="preserve"> CCU22 - REMANESC ADUT </t>
  </si>
  <si>
    <t>CONCRETAGEM DE PILARES, FCK=30MPa, COM USO DE BOMBA EM EDIFICAÇÃO COM SEÇÃO MÉDIA DE PILARES MENOR OU IGUAL A 0,25M2</t>
  </si>
  <si>
    <t xml:space="preserve"> 3.8.2.3 </t>
  </si>
  <si>
    <t xml:space="preserve"> CCU23 - REMANESC ADUT </t>
  </si>
  <si>
    <t>CONCRETAGEM DE VIGAS E LAJES, FCK 30MPa, PARA LAJES MACIÇAS OU NERVURADAS COM USO DE BOMBA EM EDIFICAÇÃO COM ÁREA MÉDIA DE LAJES MENOR OU IGUAL A 20M2. LANÇAMENTO, ADENSAMENTO E ACABAMENTO.</t>
  </si>
  <si>
    <t xml:space="preserve"> 3.8.2.4 </t>
  </si>
  <si>
    <t xml:space="preserve"> 96558 </t>
  </si>
  <si>
    <t>CONCRETAGEM DE SAPATAS, FCK 30 MPA, COM USO DE BOMBA  LANÇAMENTO, ADENSAMENTO E ACABAMENTO. AF_11/2016</t>
  </si>
  <si>
    <t xml:space="preserve"> 3.8.3 </t>
  </si>
  <si>
    <t>CONCRETO NÃO ESTRUTURAL</t>
  </si>
  <si>
    <t xml:space="preserve"> 3.8.3.1 </t>
  </si>
  <si>
    <t xml:space="preserve"> CCU24 - REMANESC ADUT </t>
  </si>
  <si>
    <t>CONCRETO FCK=15MPa, USINADO COM LANÇAMENTO COM USO DE BOMBA, ADENSAMENTO E ACABAMENTO</t>
  </si>
  <si>
    <t xml:space="preserve"> 3.8.4 </t>
  </si>
  <si>
    <t>CONCRETO PARA LASTRO</t>
  </si>
  <si>
    <t xml:space="preserve"> 3.8.4.1 </t>
  </si>
  <si>
    <t xml:space="preserve"> 96616 </t>
  </si>
  <si>
    <t>LASTRO DE CONCRETO MAGRO, APLICADO EM BLOCOS DE COROAMENTO OU SAPATAS. AF_08/2017</t>
  </si>
  <si>
    <t xml:space="preserve"> 3.8.4.2 </t>
  </si>
  <si>
    <t xml:space="preserve"> CCU25 - REMANESC ADUT </t>
  </si>
  <si>
    <t>CAMADA DRENANTE COM BRITA NUM 2</t>
  </si>
  <si>
    <t xml:space="preserve"> 3.8.5 </t>
  </si>
  <si>
    <t>FORMAS</t>
  </si>
  <si>
    <t xml:space="preserve"> 3.8.5.1 </t>
  </si>
  <si>
    <t xml:space="preserve"> 96534 </t>
  </si>
  <si>
    <t>FABRICAÇÃO, MONTAGEM E DESMONTAGEM DE FÔRMA PARA BLOCO DE COROAMENTO, EM MADEIRA SERRADA, E=25 MM, 4 UTILIZAÇÕES. AF_06/2017</t>
  </si>
  <si>
    <t xml:space="preserve"> 3.8.5.2 </t>
  </si>
  <si>
    <t xml:space="preserve"> 96542 </t>
  </si>
  <si>
    <t>FABRICAÇÃO, MONTAGEM E DESMONTAGEM DE FÔRMA PARA VIGA BALDRAME, EM CHAPA DE MADEIRA COMPENSADA RESINADA, E=17 MM, 4 UTILIZAÇÕES. AF_06/2017</t>
  </si>
  <si>
    <t xml:space="preserve"> 3.8.5.3 </t>
  </si>
  <si>
    <t xml:space="preserve"> 92425 </t>
  </si>
  <si>
    <t>MONTAGEM E DESMONTAGEM DE FÔRMA DE PILARES RETANGULARES E ESTRUTURAS SIMILARES, PÉ-DIREITO DUPLO, EM CHAPA DE MADEIRA COMPENSADA RESINADA, 6 UTILIZAÇÕES. AF_09/2020</t>
  </si>
  <si>
    <t xml:space="preserve"> 3.8.5.4 </t>
  </si>
  <si>
    <t xml:space="preserve"> 92457 </t>
  </si>
  <si>
    <t>MONTAGEM E DESMONTAGEM DE FÔRMA DE VIGA, ESCORAMENTO COM GARFO DE MADEIRA, PÉ-DIREITO DUPLO, EM CHAPA DE MADEIRA RESINADA, 6 UTILIZAÇÕES. AF_12/2015</t>
  </si>
  <si>
    <t xml:space="preserve"> 3.8.5.5 </t>
  </si>
  <si>
    <t xml:space="preserve"> 92515 </t>
  </si>
  <si>
    <t>MONTAGEM E DESMONTAGEM DE FÔRMA DE LAJE MACIÇA, PÉ-DIREITO DUPLO, EM CHAPA DE MADEIRA COMPENSADA RESINADA, 6 UTILIZAÇÕES. AF_09/2020</t>
  </si>
  <si>
    <t xml:space="preserve"> 3.8.5.6 </t>
  </si>
  <si>
    <t xml:space="preserve"> 96535 </t>
  </si>
  <si>
    <t>FABRICAÇÃO, MONTAGEM E DESMONTAGEM DE FÔRMA PARA SAPATA, EM MADEIRA SERRADA, E=25 MM, 4 UTILIZAÇÕES. AF_06/2017</t>
  </si>
  <si>
    <t xml:space="preserve"> 3.8.5.7 </t>
  </si>
  <si>
    <t xml:space="preserve"> 102015 </t>
  </si>
  <si>
    <t>MONTAGEM E DESMONTAGEM DE FÔRMA PARA ESCADAS, COM 2 LANCES EM "L" E LAJE CASCATA, EM MADEIRA SERRADA, 2 UTILIZAÇÕES. AF_11/2020</t>
  </si>
  <si>
    <t xml:space="preserve"> 3.8.6 </t>
  </si>
  <si>
    <t>CIMBRAMENTOS</t>
  </si>
  <si>
    <t xml:space="preserve"> 3.8.6.1 </t>
  </si>
  <si>
    <t xml:space="preserve"> 101793 </t>
  </si>
  <si>
    <t>ESCORAMENTO DE FÔRMAS DE LAJE EM MADEIRA NÃO APARELHADA, PÉ-DIREITO DUPLO, INCLUSO TRAVAMENTO, 4 UTILIZAÇÕES. AF_09/2020</t>
  </si>
  <si>
    <t xml:space="preserve"> 3.8.7 </t>
  </si>
  <si>
    <t>ARMADURAS</t>
  </si>
  <si>
    <t xml:space="preserve"> 3.8.7.1 </t>
  </si>
  <si>
    <t xml:space="preserve"> CCU26 - REMANESC ADUT </t>
  </si>
  <si>
    <t>CORTE, DOBRA, E MONTAGEM DAS ARMADURAS DA SUPRAESTRUTURA (VIGAS/LAJES/PILARES/ESCADAS)</t>
  </si>
  <si>
    <t>kg/m³</t>
  </si>
  <si>
    <t xml:space="preserve"> 3.8.7.2 </t>
  </si>
  <si>
    <t xml:space="preserve"> CCU27 - REMANESC ADUT </t>
  </si>
  <si>
    <t>CORTE, DOBRA, E MONTAGEM DAS ARMADURAS DOS BLOCOS DE COROAMENTO, SAPATAS E BALDRAMES</t>
  </si>
  <si>
    <t xml:space="preserve"> 3.8.8 </t>
  </si>
  <si>
    <t>ANDAIMES</t>
  </si>
  <si>
    <t xml:space="preserve"> 3.8.8.1 </t>
  </si>
  <si>
    <t xml:space="preserve"> 00020193 </t>
  </si>
  <si>
    <t>LOCACAO DE ANDAIME METALICO TIPO FACHADEIRO, LARGURA DE 1,20 M, ALTURA POR PECA DE 2,0 M, INCLUINDO SAPATAS E ITENS NECESSARIOS A INSTALACAO</t>
  </si>
  <si>
    <t>M2/MES</t>
  </si>
  <si>
    <t xml:space="preserve"> 3.8.8.2 </t>
  </si>
  <si>
    <t xml:space="preserve"> 97063 </t>
  </si>
  <si>
    <t>MONTAGEM E DESMONTAGEM DE ANDAIME MODULAR FACHADEIRO, COM PISO METÁLICO, PARA EDIFICAÇÕES COM MÚLTIPLOS PAVIMENTOS (EXCLUSIVE ANDAIME E LIMPEZA). AF_11/2017</t>
  </si>
  <si>
    <t xml:space="preserve"> 3.9 </t>
  </si>
  <si>
    <t>ALVENARIAS</t>
  </si>
  <si>
    <t xml:space="preserve"> 3.9.1 </t>
  </si>
  <si>
    <t xml:space="preserve"> 101159 </t>
  </si>
  <si>
    <t>ALVENARIA DE VEDAÇÃO DE BLOCOS CERÂMICOS MACIÇOS DE 5X10X20CM (ESPESSURA 10CM) E ARGAMASSA DE ASSENTAMENTO COM PREPARO EM BETONEIRA. AF_05/2020</t>
  </si>
  <si>
    <t xml:space="preserve"> 3.10 </t>
  </si>
  <si>
    <t>PAVIMENTAÇÃO</t>
  </si>
  <si>
    <t xml:space="preserve"> 3.10.1 </t>
  </si>
  <si>
    <t xml:space="preserve"> CCU28 - REMANESC ADUT </t>
  </si>
  <si>
    <t>REMOÇÃO E RECOMPOSIÇÃO DE PAVIMENTAÇÃO ASFÁLTICA</t>
  </si>
  <si>
    <t xml:space="preserve"> 3.11 </t>
  </si>
  <si>
    <t>INSTALAÇÕES - REMOÇÃO E ASSENTAMENTO DE TUBOS E PEÇAS</t>
  </si>
  <si>
    <t xml:space="preserve"> 3.11.1 </t>
  </si>
  <si>
    <t>ASSENTAMENTO DE TUBO DE FERRO FUNDIDO, INCLUINDO TRANSPORTE</t>
  </si>
  <si>
    <t xml:space="preserve"> 3.11.1.1 </t>
  </si>
  <si>
    <t xml:space="preserve"> 97171 </t>
  </si>
  <si>
    <t>ASSENTAMENTO DE TUBO DE FERRO FUNDIDO PARA REDE DE ÁGUA, DN 1000 MM, JUNTA ELÁSTICA, INSTALADO EM LOCAL COM NÍVEL BAIXO DE INTERFERÊNCIAS (NÃO INCLUI FORNECIMENTO). AF_11/2017</t>
  </si>
  <si>
    <t xml:space="preserve"> 3.11.1.2 </t>
  </si>
  <si>
    <t xml:space="preserve"> CCU29 - REMANESC ADUT </t>
  </si>
  <si>
    <t>TRANSPORTE DAS TUBULAÇÕES DE FERRO FUNDIDO</t>
  </si>
  <si>
    <t xml:space="preserve"> 3.11.2 </t>
  </si>
  <si>
    <t>ASSENTAMENTO DE TUBO DE AÇO CARBONO COM SOLDAGEM DOS TUBOS NO LOCAL, INCLUINDO TRANSPORTE</t>
  </si>
  <si>
    <t xml:space="preserve"> 3.11.2.1 </t>
  </si>
  <si>
    <t xml:space="preserve"> CCU30- REMANESC ADUT </t>
  </si>
  <si>
    <t>ASSENTAMENTO DE TUBO DE AÇO CARBONO, DN 1000, JUNTA SOLDADA ( EXCLUSIVE FORNECIMENTO)</t>
  </si>
  <si>
    <t xml:space="preserve"> 3.11.2.2 </t>
  </si>
  <si>
    <t xml:space="preserve"> CCU31 - REMANESC ADUT </t>
  </si>
  <si>
    <t>OPERAÇÃO E TRANSPORTE DAS TUBULAÇÕES DE AÇO DN1000 PARA ASSENTAMENTO E MONTAGEM NA TRAVESSIA</t>
  </si>
  <si>
    <t xml:space="preserve"> 3.11.3 </t>
  </si>
  <si>
    <t>RETIRADA DE TUBO DE FERRO FUNDIDO ASSENTADO</t>
  </si>
  <si>
    <t xml:space="preserve"> 3.11.3.1 </t>
  </si>
  <si>
    <t xml:space="preserve"> CCU32 - REMANESC ADUT </t>
  </si>
  <si>
    <t>RETIRADA DE TUBO DE FERRO FUNDIDO ASSENTADO, DN 1000 MM, JUNTA ELÁSTICA</t>
  </si>
  <si>
    <t>3.11.4</t>
  </si>
  <si>
    <t>EXECUÇÃO E MONTAGEM DE CONEXÕES E PEÇAS</t>
  </si>
  <si>
    <t>3.11.4.1</t>
  </si>
  <si>
    <t xml:space="preserve"> CCU34 - REMANESC ADUT </t>
  </si>
  <si>
    <t>INSTALAÇÃO DE PEÇAS E CONEXÕES FLANGEADAS - DN 150 (MEDIDO POR PEÇA INSTALADA)</t>
  </si>
  <si>
    <t>3.11.4.2</t>
  </si>
  <si>
    <t xml:space="preserve"> CCU35 - REMANESC ADUT </t>
  </si>
  <si>
    <t>INSTALAÇÃO DE PEÇAS E CONEXÕES EM JUNTA ELÁSTICA - DN 400 (MEDIDO POR PEÇA INSTALADA)</t>
  </si>
  <si>
    <t>3.11.4.3</t>
  </si>
  <si>
    <t xml:space="preserve"> CCU36 - REMANESC ADUT </t>
  </si>
  <si>
    <t>INSTALAÇÃO DE PEÇAS E CONEXÕES EM JUNTA ELÁSTICA - DN 1000  (MEDIDO POR PEÇA INSTALADA)</t>
  </si>
  <si>
    <t>3.11.4.4</t>
  </si>
  <si>
    <t xml:space="preserve"> CCU37 - REMANESC ADUT </t>
  </si>
  <si>
    <t>INSTALAÇÃO DE PEÇAS E CONEXÕES FLANGEADAS - DN 1000 (MEDIDO POR PEÇA INSTALADA)</t>
  </si>
  <si>
    <t>3.11.5</t>
  </si>
  <si>
    <t>CAIXAS</t>
  </si>
  <si>
    <t>3.11.5.1</t>
  </si>
  <si>
    <t xml:space="preserve"> CCU38 - REMANESC ADUT </t>
  </si>
  <si>
    <t>CAIXAS PARA INSTALAÇÃO DAS VENTOSAS</t>
  </si>
  <si>
    <t xml:space="preserve"> 3.12 </t>
  </si>
  <si>
    <t>CERCA E PORTÃO DE ACESSO DA TRAVESSIA</t>
  </si>
  <si>
    <t xml:space="preserve"> 3.12.1 </t>
  </si>
  <si>
    <t>PORTÃO E ALAMBRADO</t>
  </si>
  <si>
    <t xml:space="preserve"> 3.12.1.1 </t>
  </si>
  <si>
    <t xml:space="preserve"> CCU40 - REMANESC ADUT </t>
  </si>
  <si>
    <t>PORTAO EM TELA ARAME GALVANIZADO N.12 MALHA 2" E MOLDURA EM TUBOS DE ACO COM DUAS FOLHAS DE ABRIR, INCLUSO FERRAGENS</t>
  </si>
  <si>
    <t xml:space="preserve"> 3.12.1.2 </t>
  </si>
  <si>
    <t xml:space="preserve"> 00000339 </t>
  </si>
  <si>
    <t>ARAME FARPADO GALVANIZADO 14 BWG, CLASSE 250</t>
  </si>
  <si>
    <t xml:space="preserve"> 3.12.1.3 </t>
  </si>
  <si>
    <t xml:space="preserve"> CCU41 - REMANESC ADUT </t>
  </si>
  <si>
    <t>ALAMBRADO EM TUBOS DE ACO GALVANIZADO, COM COSTURA, DIN 2440, DIAMETRO 2", ALTURA 1,3M, FIXADOS A CADA 2M EM BLOCOS DE CONCRETO, COM TELA DE ARAME GALVANIZADO REVESTIDO COM PVC, FIO 12 BWG E MALHA 7,5X7,5CM</t>
  </si>
  <si>
    <t xml:space="preserve"> 3.13 </t>
  </si>
  <si>
    <t>SERVIÇOS DE IMPERMEABILIZAÇÃO DE SUPERFÍCIES</t>
  </si>
  <si>
    <t xml:space="preserve"> 3.13.1 </t>
  </si>
  <si>
    <t xml:space="preserve"> C0T2-ADUT </t>
  </si>
  <si>
    <t>IMPERMEABILIZAÇÃO EXTERNA DAS JUNTAS SOLDADAS ATRAVÉS DE SISTEMA DE REVESTIMENTO DE POLIURETANO ELASTOMÉRICO, CONFORME ESPECIFICAÇÃO</t>
  </si>
  <si>
    <t xml:space="preserve"> 3.13.2 </t>
  </si>
  <si>
    <t xml:space="preserve"> 100729 </t>
  </si>
  <si>
    <t>PINTURA COM TINTA EPOXÍDICA DE ACABAMENTO PULVERIZADA SOBRE PERFIL METÁLICO EXECUTADO EM FÁBRICA (POR DEMÃO). AF_01/2020</t>
  </si>
  <si>
    <t xml:space="preserve"> 3.13.3 </t>
  </si>
  <si>
    <t xml:space="preserve"> 100716 </t>
  </si>
  <si>
    <t>JATEAMENTO ABRASIVO COM GRANALHA DE AÇO EM PERFIL METÁLICO EM FÁBRICA. AF_01/2020</t>
  </si>
  <si>
    <t xml:space="preserve"> 3.13.4 </t>
  </si>
  <si>
    <t xml:space="preserve"> 5300994 </t>
  </si>
  <si>
    <t>Pintura com esmalte poliuretano de dois componentes em chapa metálica com pistola a ar comprimido, uma demão,espessura até 35 µm</t>
  </si>
  <si>
    <t xml:space="preserve"> 3.14 </t>
  </si>
  <si>
    <t>MATERIAIS E EQUIPAMENTOS FORNECIDOS PELA CONTRATADA</t>
  </si>
  <si>
    <t xml:space="preserve"> 3.14.1 </t>
  </si>
  <si>
    <t>TUBOS, PEÇAS E CONEXÕES EM AÇO CARBONO</t>
  </si>
  <si>
    <t xml:space="preserve"> 3.14.1.1 </t>
  </si>
  <si>
    <t xml:space="preserve"> COT3-ADUT </t>
  </si>
  <si>
    <t>CURVA COM FLANGES PN16 - DE=1025,4MM(HORINZONTAL: 2° - VERTICAL: 0,4°) - CHAPA DE AÇO e=1/2'' - CONFECÇÃO EM AÇO CARBONO - ASTM 36 / NBR 7007 - GALVANIZAÇÃO A FOGO - CONFORME PROJETO</t>
  </si>
  <si>
    <t xml:space="preserve"> 3.14.1.2 </t>
  </si>
  <si>
    <t xml:space="preserve"> COT4-ADUT </t>
  </si>
  <si>
    <t>EXTREMIDADE COM PONTA E FLANGE PN 16 - TUBO DE AÇO CARBONO - DE 1025,4MM L=250MM - GALVANIZAÇÃO A FOGO - CONFECÇÃO EM AÇO ASTM A36, GRUPO P1 DO QW 422 DA SECÇÃO IX DO ASME, NA ESPESSURA DE 1/2'', TENSÃO DE ESCOAMENTO IGUAL A 250 MPA (254,929 X 105KGF/M2), TENSÃO ADMISSÍVEL IGUAL A 87,75 MPA (89,480X105KGF/M2), MÓDULO DE ELASTICIDADE VOLUMÉTRICO IGUAL: E=200,000MPA (2,039X1010KGF/M2) E COEFICIENTE DE SEGURANÇA IGUAL A 2,85</t>
  </si>
  <si>
    <t xml:space="preserve"> 3.14.1.3 </t>
  </si>
  <si>
    <t xml:space="preserve"> COT27-ADUT </t>
  </si>
  <si>
    <t>TÊ DN 1000 FFFF - AÇO CARBONO - PN 16 COM DUPLA DERIVAÇÃO FLANGEADA EM DN 150 x L=250mm</t>
  </si>
  <si>
    <t xml:space="preserve"> 3.14.2 </t>
  </si>
  <si>
    <t>TUBOS, PEÇAS E CONEXÕES EM FERRO FUNDIDO</t>
  </si>
  <si>
    <t xml:space="preserve"> 3.14.2.1 </t>
  </si>
  <si>
    <t xml:space="preserve"> COT5-ADUT </t>
  </si>
  <si>
    <t>ANEL DE BORRACHA PARA TUBO DE FERRO FUNDIDO - DN 1000</t>
  </si>
  <si>
    <t xml:space="preserve"> 3.14.2.2 </t>
  </si>
  <si>
    <t xml:space="preserve"> COT6-ADUT </t>
  </si>
  <si>
    <t>EXTREMIDADE COM BOLSA E FLANGE - FERRO FUNDIDO DÚCTIL - PN16 - EFJGS16 - DN1000 - L=0,50m</t>
  </si>
  <si>
    <t xml:space="preserve"> 3.14.2.3 </t>
  </si>
  <si>
    <t xml:space="preserve"> COT7-ADUT </t>
  </si>
  <si>
    <t>EXTREMIDADE COM PONTA E FLANGE - FERRO FUNDIDO DÚCTIL - PN16 - EFP16T - DN 1000 - L=0,27m</t>
  </si>
  <si>
    <t xml:space="preserve"> 3.14.2.4 </t>
  </si>
  <si>
    <t xml:space="preserve"> COT8-ADUT </t>
  </si>
  <si>
    <t>EXTREMIDADE COM PONTA E FLANGE - FERRO FUNDIDO - PN 16 - EFP16 - DN 1000 - L=0,60m</t>
  </si>
  <si>
    <t xml:space="preserve"> 3.14.2.5 </t>
  </si>
  <si>
    <t xml:space="preserve"> COT9-ADUT </t>
  </si>
  <si>
    <t>LUVA DE CORRER EM FERRO FUNDIDO DÚCTIL - JGS - LJGS - DN1000</t>
  </si>
  <si>
    <t xml:space="preserve"> 3.14.2.6 </t>
  </si>
  <si>
    <t xml:space="preserve"> COT10-ADUT </t>
  </si>
  <si>
    <t>PLACA DE REDUÇÃO EM FERRO FUNDIDO DÚCTIL - PN16 - PR16 - DN0400X0150</t>
  </si>
  <si>
    <t xml:space="preserve"> 3.14.2.7 </t>
  </si>
  <si>
    <t xml:space="preserve"> COT11-ADUT </t>
  </si>
  <si>
    <t>TÊ EM FERRO FUNDIDO DÚCTIL - COM FLANGES- TFF - PN16 - DN1000X0400</t>
  </si>
  <si>
    <t xml:space="preserve"> 3.14.2.8 </t>
  </si>
  <si>
    <t xml:space="preserve"> COT12-ADUT </t>
  </si>
  <si>
    <t>JUNTA DE DESMONTAGEM TRAVADA AXIALMENTE FF DN 1000</t>
  </si>
  <si>
    <t xml:space="preserve"> 3.14.2.9 </t>
  </si>
  <si>
    <t xml:space="preserve"> COT13-ADUT </t>
  </si>
  <si>
    <t>TUBO COM FLANGE E PONTA L=5,00 FF DN 1000</t>
  </si>
  <si>
    <t xml:space="preserve"> 3.14.2.10 </t>
  </si>
  <si>
    <t xml:space="preserve"> COT14-ADUT </t>
  </si>
  <si>
    <t>TUBO EM FERRO FUNDIDO DÚCTIL - COM PONTAS - DN 1000 - CLASSE K9 - TK9CL - L=0,85M</t>
  </si>
  <si>
    <t xml:space="preserve"> 3.14.2.11 </t>
  </si>
  <si>
    <t xml:space="preserve"> COT15-ADUT </t>
  </si>
  <si>
    <t>TUBO EM FERRO FUNDIDO DÚCTIL - COM PONTAS - DN 1000 - CLASSE K9 - TK9CL - L=0,60M</t>
  </si>
  <si>
    <t xml:space="preserve"> 3.14.2.12 </t>
  </si>
  <si>
    <t xml:space="preserve"> COT16-ADUT </t>
  </si>
  <si>
    <t>VENTOSA AUTOMÁTICA DE TRÍPLICE FUNÇÃO - DN0150 - PN16 - CONFORME ESPECIFICAÇÃO</t>
  </si>
  <si>
    <t xml:space="preserve"> 3.14.2.13 </t>
  </si>
  <si>
    <t xml:space="preserve"> COT17-ADUT </t>
  </si>
  <si>
    <t>REGISTRO DE GAVETA C/ FLANGES - FERRO FUNDIDO - PN 16 - CORPO CURTO + CABEÇOTE DN 150</t>
  </si>
  <si>
    <t xml:space="preserve"> 3.14.2.14</t>
  </si>
  <si>
    <t>6240</t>
  </si>
  <si>
    <t>TAMPAO FOFO SIMPLES COM BASE, CLASSE D400 CARGA MAX 40 T, REDONDO, TAMPA 600 MM, REDE PLUVIAL/ESGOTO (COM INSCRICAO EM RELEVO DO TIPO DE REDE)</t>
  </si>
  <si>
    <t xml:space="preserve"> 3.14.2.15</t>
  </si>
  <si>
    <t xml:space="preserve"> COT32-ADUT </t>
  </si>
  <si>
    <t>TAMPA DE CONCRETO PRÉ MOLDADA PARA CAIXA DE MACROMEDIDOR</t>
  </si>
  <si>
    <t xml:space="preserve"> 3.14.3 </t>
  </si>
  <si>
    <t>FORNECIMENTO ABRAÇADEIRAS E BARRA TREFILADA NOS BLOCOS DE APOIO</t>
  </si>
  <si>
    <t xml:space="preserve"> 3.14.3.1 </t>
  </si>
  <si>
    <t xml:space="preserve"> COT18-ADUT </t>
  </si>
  <si>
    <t>ABRAÇADEIRAS EM AÇO CARBONO</t>
  </si>
  <si>
    <t xml:space="preserve"> 3.14.3.2 </t>
  </si>
  <si>
    <t xml:space="preserve"> COT19-ADUT </t>
  </si>
  <si>
    <t>BARRA 1/2'' - 13X500, AÇO INOX</t>
  </si>
  <si>
    <t xml:space="preserve"> 3.14.3.3 </t>
  </si>
  <si>
    <t xml:space="preserve"> COT20-ADUT </t>
  </si>
  <si>
    <t>PORCA SEXT. 1/2'' - 13, AÇO INOX</t>
  </si>
  <si>
    <t xml:space="preserve"> 3.14.3.4 </t>
  </si>
  <si>
    <t xml:space="preserve"> COT21-ADUT </t>
  </si>
  <si>
    <t>BARRA 1''X500, AÇO INOX</t>
  </si>
  <si>
    <t xml:space="preserve"> 3.14.3.5 </t>
  </si>
  <si>
    <t xml:space="preserve"> COT22-ADUT </t>
  </si>
  <si>
    <t>PORCA SEXT. 1''-8, AÇO INOX</t>
  </si>
  <si>
    <t xml:space="preserve"> 3.14.3.6 </t>
  </si>
  <si>
    <t xml:space="preserve"> COT23-ADUT </t>
  </si>
  <si>
    <t>ARRUELA 1/2'' TEFLON</t>
  </si>
  <si>
    <t xml:space="preserve"> 3.14.3.7 </t>
  </si>
  <si>
    <t xml:space="preserve"> COT24-ADUT </t>
  </si>
  <si>
    <t>ARRUELA 1'' TEFLON</t>
  </si>
  <si>
    <t xml:space="preserve"> 3.14.3.8 </t>
  </si>
  <si>
    <t xml:space="preserve"> COT25-ADUT </t>
  </si>
  <si>
    <t>BORRACHA DE ALTA RESISTÊNCIA</t>
  </si>
  <si>
    <t>OBRA REMANESCENTE ADUTORA</t>
  </si>
  <si>
    <t>TOTAL</t>
  </si>
  <si>
    <t>PREÇO MÁXIMO ADMISSÍVEL COM BDI</t>
  </si>
  <si>
    <t xml:space="preserve">PREÇO MÁXIMO APÓS DESCONTO </t>
  </si>
  <si>
    <t>Unit</t>
  </si>
  <si>
    <t>Verificação Final</t>
  </si>
  <si>
    <t>% DESCONTO APLICADO</t>
  </si>
  <si>
    <t>MODIFICAR ESSE VALOR CONFORME DESCONTO</t>
  </si>
  <si>
    <t>Não Desonerado: 
Horista: 112,39%
Mensalista: 69,64%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</si>
</sst>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1"/>
    </font>
    <font>
      <sz val="10"/>
      <name val="Arial"/>
      <family val="1"/>
    </font>
    <font>
      <b/>
      <sz val="12"/>
      <name val="Arial"/>
      <family val="1"/>
    </font>
    <font>
      <b/>
      <sz val="9"/>
      <name val="Arial"/>
      <family val="1"/>
    </font>
    <font>
      <b/>
      <sz val="11"/>
      <name val="Arial"/>
      <family val="2"/>
    </font>
    <font>
      <sz val="12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8ECF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indexed="64"/>
      </right>
      <top/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/>
      <diagonal/>
    </border>
    <border>
      <left/>
      <right style="thin">
        <color theme="0" tint="-0.1499984740745262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vertical="top" wrapText="1"/>
    </xf>
    <xf numFmtId="0" fontId="8" fillId="3" borderId="5" xfId="0" applyFont="1" applyFill="1" applyBorder="1" applyAlignment="1">
      <alignment horizontal="righ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right" vertical="top" wrapText="1"/>
    </xf>
    <xf numFmtId="4" fontId="9" fillId="0" borderId="6" xfId="0" applyNumberFormat="1" applyFont="1" applyBorder="1" applyAlignment="1">
      <alignment horizontal="righ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vertical="top" wrapText="1"/>
    </xf>
    <xf numFmtId="0" fontId="8" fillId="3" borderId="6" xfId="0" applyFont="1" applyFill="1" applyBorder="1" applyAlignment="1">
      <alignment horizontal="righ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vertical="top" wrapText="1"/>
    </xf>
    <xf numFmtId="0" fontId="8" fillId="4" borderId="6" xfId="0" applyFont="1" applyFill="1" applyBorder="1" applyAlignment="1">
      <alignment horizontal="righ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6" xfId="0" quotePrefix="1" applyFont="1" applyBorder="1" applyAlignment="1">
      <alignment horizontal="left" vertical="top" wrapText="1"/>
    </xf>
    <xf numFmtId="0" fontId="9" fillId="0" borderId="6" xfId="0" applyFont="1" applyFill="1" applyBorder="1" applyAlignment="1">
      <alignment horizontal="right" vertical="top" wrapText="1"/>
    </xf>
    <xf numFmtId="0" fontId="9" fillId="0" borderId="6" xfId="0" quotePrefix="1" applyFont="1" applyBorder="1" applyAlignment="1">
      <alignment vertical="top" wrapText="1"/>
    </xf>
    <xf numFmtId="0" fontId="10" fillId="0" borderId="6" xfId="0" applyFont="1" applyFill="1" applyBorder="1" applyAlignment="1">
      <alignment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vertical="top" wrapText="1"/>
    </xf>
    <xf numFmtId="0" fontId="9" fillId="0" borderId="6" xfId="0" quotePrefix="1" applyFont="1" applyFill="1" applyBorder="1" applyAlignment="1">
      <alignment vertical="top" wrapText="1"/>
    </xf>
    <xf numFmtId="0" fontId="5" fillId="2" borderId="0" xfId="0" applyFont="1" applyFill="1" applyAlignment="1">
      <alignment horizontal="right" vertical="center" wrapText="1"/>
    </xf>
    <xf numFmtId="10" fontId="6" fillId="0" borderId="9" xfId="0" applyNumberFormat="1" applyFont="1" applyBorder="1" applyAlignment="1">
      <alignment horizontal="left" vertical="center"/>
    </xf>
    <xf numFmtId="10" fontId="6" fillId="0" borderId="11" xfId="0" applyNumberFormat="1" applyFont="1" applyBorder="1" applyAlignment="1">
      <alignment horizontal="left" vertical="center"/>
    </xf>
    <xf numFmtId="164" fontId="0" fillId="0" borderId="0" xfId="0" applyNumberFormat="1"/>
    <xf numFmtId="164" fontId="0" fillId="3" borderId="17" xfId="0" applyNumberFormat="1" applyFill="1" applyBorder="1"/>
    <xf numFmtId="164" fontId="0" fillId="3" borderId="0" xfId="0" applyNumberFormat="1" applyFill="1" applyBorder="1"/>
    <xf numFmtId="0" fontId="0" fillId="3" borderId="16" xfId="0" applyFill="1" applyBorder="1"/>
    <xf numFmtId="164" fontId="11" fillId="3" borderId="17" xfId="0" applyNumberFormat="1" applyFont="1" applyFill="1" applyBorder="1"/>
    <xf numFmtId="164" fontId="11" fillId="3" borderId="0" xfId="0" applyNumberFormat="1" applyFont="1" applyFill="1" applyBorder="1"/>
    <xf numFmtId="0" fontId="11" fillId="3" borderId="16" xfId="0" applyFont="1" applyFill="1" applyBorder="1"/>
    <xf numFmtId="164" fontId="11" fillId="5" borderId="17" xfId="0" applyNumberFormat="1" applyFont="1" applyFill="1" applyBorder="1"/>
    <xf numFmtId="164" fontId="11" fillId="5" borderId="0" xfId="0" applyNumberFormat="1" applyFont="1" applyFill="1" applyBorder="1"/>
    <xf numFmtId="10" fontId="11" fillId="5" borderId="16" xfId="0" applyNumberFormat="1" applyFont="1" applyFill="1" applyBorder="1"/>
    <xf numFmtId="0" fontId="0" fillId="0" borderId="16" xfId="0" applyBorder="1"/>
    <xf numFmtId="0" fontId="8" fillId="3" borderId="22" xfId="0" applyFont="1" applyFill="1" applyBorder="1" applyAlignment="1">
      <alignment horizontal="left" vertical="top" wrapText="1"/>
    </xf>
    <xf numFmtId="4" fontId="8" fillId="3" borderId="23" xfId="0" applyNumberFormat="1" applyFont="1" applyFill="1" applyBorder="1" applyAlignment="1">
      <alignment horizontal="right" vertical="top" wrapText="1"/>
    </xf>
    <xf numFmtId="0" fontId="9" fillId="0" borderId="24" xfId="0" applyFont="1" applyBorder="1" applyAlignment="1">
      <alignment horizontal="left" vertical="top" wrapText="1"/>
    </xf>
    <xf numFmtId="4" fontId="9" fillId="0" borderId="25" xfId="0" applyNumberFormat="1" applyFont="1" applyBorder="1" applyAlignment="1">
      <alignment horizontal="right" vertical="top" wrapText="1"/>
    </xf>
    <xf numFmtId="0" fontId="8" fillId="3" borderId="24" xfId="0" applyFont="1" applyFill="1" applyBorder="1" applyAlignment="1">
      <alignment horizontal="left" vertical="top" wrapText="1"/>
    </xf>
    <xf numFmtId="4" fontId="8" fillId="3" borderId="25" xfId="0" applyNumberFormat="1" applyFont="1" applyFill="1" applyBorder="1" applyAlignment="1">
      <alignment horizontal="right" vertical="top" wrapText="1"/>
    </xf>
    <xf numFmtId="0" fontId="8" fillId="4" borderId="24" xfId="0" applyFont="1" applyFill="1" applyBorder="1" applyAlignment="1">
      <alignment horizontal="left" vertical="top" wrapText="1"/>
    </xf>
    <xf numFmtId="4" fontId="8" fillId="4" borderId="25" xfId="0" applyNumberFormat="1" applyFont="1" applyFill="1" applyBorder="1" applyAlignment="1">
      <alignment horizontal="right" vertical="top" wrapText="1"/>
    </xf>
    <xf numFmtId="0" fontId="9" fillId="0" borderId="24" xfId="0" applyFont="1" applyFill="1" applyBorder="1" applyAlignment="1">
      <alignment horizontal="left" vertical="top" wrapText="1"/>
    </xf>
    <xf numFmtId="0" fontId="0" fillId="0" borderId="17" xfId="0" applyBorder="1"/>
    <xf numFmtId="0" fontId="0" fillId="0" borderId="0" xfId="0" applyBorder="1"/>
    <xf numFmtId="0" fontId="0" fillId="0" borderId="26" xfId="0" applyBorder="1"/>
    <xf numFmtId="0" fontId="0" fillId="0" borderId="27" xfId="0" applyBorder="1"/>
    <xf numFmtId="0" fontId="1" fillId="0" borderId="28" xfId="0" applyFont="1" applyBorder="1"/>
    <xf numFmtId="4" fontId="1" fillId="0" borderId="20" xfId="0" applyNumberFormat="1" applyFont="1" applyBorder="1"/>
    <xf numFmtId="0" fontId="4" fillId="0" borderId="3" xfId="0" applyFont="1" applyBorder="1" applyAlignment="1">
      <alignment wrapText="1"/>
    </xf>
    <xf numFmtId="0" fontId="7" fillId="0" borderId="0" xfId="0" applyFont="1" applyBorder="1" applyAlignment="1"/>
    <xf numFmtId="0" fontId="2" fillId="2" borderId="2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164" fontId="2" fillId="2" borderId="31" xfId="0" applyNumberFormat="1" applyFont="1" applyFill="1" applyBorder="1" applyAlignment="1">
      <alignment horizontal="center" vertical="top" wrapText="1"/>
    </xf>
    <xf numFmtId="164" fontId="2" fillId="2" borderId="32" xfId="0" applyNumberFormat="1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center" wrapText="1"/>
    </xf>
    <xf numFmtId="164" fontId="11" fillId="7" borderId="17" xfId="0" applyNumberFormat="1" applyFont="1" applyFill="1" applyBorder="1"/>
    <xf numFmtId="164" fontId="11" fillId="7" borderId="0" xfId="0" applyNumberFormat="1" applyFont="1" applyFill="1" applyBorder="1"/>
    <xf numFmtId="10" fontId="11" fillId="7" borderId="16" xfId="0" applyNumberFormat="1" applyFont="1" applyFill="1" applyBorder="1"/>
    <xf numFmtId="164" fontId="0" fillId="7" borderId="17" xfId="0" applyNumberFormat="1" applyFill="1" applyBorder="1"/>
    <xf numFmtId="164" fontId="0" fillId="7" borderId="0" xfId="0" applyNumberFormat="1" applyFill="1" applyBorder="1"/>
    <xf numFmtId="0" fontId="0" fillId="7" borderId="16" xfId="0" applyFill="1" applyBorder="1"/>
    <xf numFmtId="164" fontId="0" fillId="7" borderId="18" xfId="0" applyNumberFormat="1" applyFill="1" applyBorder="1"/>
    <xf numFmtId="164" fontId="1" fillId="7" borderId="19" xfId="0" applyNumberFormat="1" applyFont="1" applyFill="1" applyBorder="1"/>
    <xf numFmtId="0" fontId="3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10" fontId="1" fillId="7" borderId="20" xfId="0" applyNumberFormat="1" applyFont="1" applyFill="1" applyBorder="1"/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33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10" fontId="4" fillId="6" borderId="17" xfId="0" applyNumberFormat="1" applyFont="1" applyFill="1" applyBorder="1" applyAlignment="1">
      <alignment horizontal="center" vertical="top" wrapText="1"/>
    </xf>
    <xf numFmtId="10" fontId="4" fillId="6" borderId="0" xfId="0" applyNumberFormat="1" applyFont="1" applyFill="1" applyBorder="1" applyAlignment="1">
      <alignment horizontal="center" vertical="top" wrapText="1"/>
    </xf>
    <xf numFmtId="10" fontId="4" fillId="6" borderId="16" xfId="0" applyNumberFormat="1" applyFont="1" applyFill="1" applyBorder="1" applyAlignment="1">
      <alignment horizontal="center" vertical="top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22972</xdr:rowOff>
    </xdr:from>
    <xdr:to>
      <xdr:col>2</xdr:col>
      <xdr:colOff>111219</xdr:colOff>
      <xdr:row>1</xdr:row>
      <xdr:rowOff>657846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F56C404-1A38-45C4-A8EE-20BECADB9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13472"/>
          <a:ext cx="2073369" cy="63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4DAB6-80C6-42AE-B324-3CDC9903F73C}">
  <dimension ref="A1:M156"/>
  <sheetViews>
    <sheetView showGridLines="0" tabSelected="1" zoomScale="85" zoomScaleNormal="85" workbookViewId="0">
      <selection activeCell="H8" sqref="H8:I8"/>
    </sheetView>
  </sheetViews>
  <sheetFormatPr defaultRowHeight="15" x14ac:dyDescent="0.25"/>
  <cols>
    <col min="1" max="1" width="8.7109375" customWidth="1"/>
    <col min="2" max="2" width="22.42578125" customWidth="1"/>
    <col min="3" max="3" width="60.140625" customWidth="1"/>
    <col min="4" max="4" width="9.5703125" customWidth="1"/>
    <col min="5" max="6" width="12.7109375" customWidth="1"/>
    <col min="7" max="7" width="17.28515625" bestFit="1" customWidth="1"/>
    <col min="8" max="8" width="14.28515625" style="32" bestFit="1" customWidth="1"/>
    <col min="9" max="9" width="21.28515625" style="32" bestFit="1" customWidth="1"/>
    <col min="10" max="10" width="14.140625" bestFit="1" customWidth="1"/>
  </cols>
  <sheetData>
    <row r="1" spans="1:13" ht="15" customHeight="1" x14ac:dyDescent="0.25">
      <c r="A1" s="1"/>
      <c r="B1" s="2"/>
      <c r="C1" s="3"/>
      <c r="D1" s="3"/>
      <c r="E1" s="79" t="s">
        <v>0</v>
      </c>
      <c r="F1" s="79"/>
      <c r="G1" s="3"/>
      <c r="H1" s="89" t="s">
        <v>1</v>
      </c>
      <c r="I1" s="89"/>
      <c r="K1" s="53"/>
      <c r="L1" s="75"/>
      <c r="M1" s="75"/>
    </row>
    <row r="2" spans="1:13" ht="82.5" customHeight="1" x14ac:dyDescent="0.25">
      <c r="A2" s="4"/>
      <c r="B2" s="5"/>
      <c r="C2" s="81" t="s">
        <v>418</v>
      </c>
      <c r="D2" s="81"/>
      <c r="E2" s="80" t="s">
        <v>2</v>
      </c>
      <c r="F2" s="80"/>
      <c r="G2" s="80"/>
      <c r="H2" s="90" t="s">
        <v>426</v>
      </c>
      <c r="I2" s="90"/>
      <c r="K2" s="53"/>
      <c r="L2" s="75"/>
      <c r="M2" s="75"/>
    </row>
    <row r="3" spans="1:13" x14ac:dyDescent="0.25">
      <c r="A3" s="4"/>
      <c r="B3" s="5"/>
      <c r="C3" s="6"/>
      <c r="D3" s="6"/>
      <c r="E3" s="84" t="s">
        <v>3</v>
      </c>
      <c r="F3" s="85"/>
      <c r="G3" s="85"/>
      <c r="H3" s="30">
        <v>0.24</v>
      </c>
      <c r="J3" s="6"/>
      <c r="K3" s="76"/>
      <c r="L3" s="75"/>
      <c r="M3" s="75"/>
    </row>
    <row r="4" spans="1:13" ht="15" customHeight="1" x14ac:dyDescent="0.25">
      <c r="A4" s="4"/>
      <c r="B4" s="5"/>
      <c r="C4" s="6"/>
      <c r="D4" s="6"/>
      <c r="E4" s="86" t="s">
        <v>4</v>
      </c>
      <c r="F4" s="87"/>
      <c r="G4" s="87"/>
      <c r="H4" s="31">
        <v>0.16500000000000001</v>
      </c>
      <c r="J4" s="6"/>
      <c r="K4" s="76"/>
      <c r="L4" s="75"/>
      <c r="M4" s="75"/>
    </row>
    <row r="5" spans="1:13" ht="15" customHeight="1" thickBot="1" x14ac:dyDescent="0.3">
      <c r="A5" s="4"/>
      <c r="B5" s="5"/>
      <c r="C5" s="6"/>
      <c r="D5" s="6"/>
      <c r="E5" s="6"/>
      <c r="F5" s="29"/>
      <c r="G5" s="29"/>
      <c r="H5" s="97"/>
      <c r="I5" s="97"/>
      <c r="J5" s="97"/>
      <c r="K5" s="76"/>
      <c r="L5" s="75"/>
      <c r="M5" s="75"/>
    </row>
    <row r="6" spans="1:13" ht="15" customHeight="1" x14ac:dyDescent="0.25">
      <c r="A6" s="4"/>
      <c r="B6" s="5"/>
      <c r="C6" s="6"/>
      <c r="D6" s="6"/>
      <c r="E6" s="6"/>
      <c r="F6" s="29"/>
      <c r="G6" s="29"/>
      <c r="H6" s="94" t="s">
        <v>424</v>
      </c>
      <c r="I6" s="95"/>
      <c r="J6" s="96"/>
      <c r="K6" s="76"/>
      <c r="L6" s="75"/>
      <c r="M6" s="75"/>
    </row>
    <row r="7" spans="1:13" ht="16.5" thickBot="1" x14ac:dyDescent="0.3">
      <c r="A7" s="4"/>
      <c r="B7" s="5"/>
      <c r="C7" s="6"/>
      <c r="D7" s="6"/>
      <c r="E7" s="6"/>
      <c r="F7" s="6"/>
      <c r="G7" s="6"/>
      <c r="H7" s="91">
        <v>0</v>
      </c>
      <c r="I7" s="92"/>
      <c r="J7" s="93"/>
      <c r="K7" s="77" t="s">
        <v>425</v>
      </c>
      <c r="L7" s="75"/>
      <c r="M7" s="75"/>
    </row>
    <row r="8" spans="1:13" ht="39" customHeight="1" thickBot="1" x14ac:dyDescent="0.3">
      <c r="A8" s="58"/>
      <c r="B8" s="59"/>
      <c r="C8" s="59"/>
      <c r="D8" s="59"/>
      <c r="E8" s="59"/>
      <c r="F8" s="82" t="s">
        <v>420</v>
      </c>
      <c r="G8" s="83"/>
      <c r="H8" s="82" t="s">
        <v>421</v>
      </c>
      <c r="I8" s="88"/>
      <c r="J8" s="66" t="s">
        <v>423</v>
      </c>
      <c r="K8" s="59"/>
      <c r="L8" s="75"/>
      <c r="M8" s="75"/>
    </row>
    <row r="9" spans="1:13" ht="25.5" x14ac:dyDescent="0.25">
      <c r="A9" s="60" t="s">
        <v>5</v>
      </c>
      <c r="B9" s="61" t="s">
        <v>6</v>
      </c>
      <c r="C9" s="61" t="s">
        <v>7</v>
      </c>
      <c r="D9" s="61" t="s">
        <v>8</v>
      </c>
      <c r="E9" s="61" t="s">
        <v>9</v>
      </c>
      <c r="F9" s="61" t="s">
        <v>10</v>
      </c>
      <c r="G9" s="62" t="s">
        <v>11</v>
      </c>
      <c r="H9" s="63" t="s">
        <v>422</v>
      </c>
      <c r="I9" s="64" t="s">
        <v>12</v>
      </c>
      <c r="J9" s="65" t="s">
        <v>18</v>
      </c>
    </row>
    <row r="10" spans="1:13" x14ac:dyDescent="0.25">
      <c r="A10" s="43" t="s">
        <v>13</v>
      </c>
      <c r="B10" s="8"/>
      <c r="C10" s="7" t="s">
        <v>14</v>
      </c>
      <c r="D10" s="7"/>
      <c r="E10" s="9"/>
      <c r="F10" s="7"/>
      <c r="G10" s="44">
        <f>G11+G12</f>
        <v>293472.48</v>
      </c>
      <c r="H10" s="33"/>
      <c r="I10" s="34"/>
      <c r="J10" s="35"/>
    </row>
    <row r="11" spans="1:13" ht="25.5" x14ac:dyDescent="0.25">
      <c r="A11" s="45" t="s">
        <v>15</v>
      </c>
      <c r="B11" s="11" t="s">
        <v>16</v>
      </c>
      <c r="C11" s="10" t="s">
        <v>17</v>
      </c>
      <c r="D11" s="12" t="s">
        <v>18</v>
      </c>
      <c r="E11" s="13">
        <v>100</v>
      </c>
      <c r="F11" s="14">
        <v>2128.5</v>
      </c>
      <c r="G11" s="46">
        <f>TRUNC(E11*F11,2)</f>
        <v>212850</v>
      </c>
      <c r="H11" s="67">
        <f>TRUNC(F11*(1-$H$7),2)</f>
        <v>2128.5</v>
      </c>
      <c r="I11" s="68">
        <f>TRUNC(H11*E11,2)</f>
        <v>212850</v>
      </c>
      <c r="J11" s="69">
        <f>1-I11/G11</f>
        <v>0</v>
      </c>
    </row>
    <row r="12" spans="1:13" ht="25.5" x14ac:dyDescent="0.25">
      <c r="A12" s="45" t="s">
        <v>19</v>
      </c>
      <c r="B12" s="11" t="s">
        <v>20</v>
      </c>
      <c r="C12" s="10" t="s">
        <v>21</v>
      </c>
      <c r="D12" s="12" t="s">
        <v>22</v>
      </c>
      <c r="E12" s="13">
        <v>6</v>
      </c>
      <c r="F12" s="14">
        <v>13437.08</v>
      </c>
      <c r="G12" s="46">
        <f>TRUNC(E12*F12,2)</f>
        <v>80622.48</v>
      </c>
      <c r="H12" s="67">
        <f t="shared" ref="H12:H75" si="0">TRUNC(F12*(1-$H$7),2)</f>
        <v>13437.08</v>
      </c>
      <c r="I12" s="68">
        <f>TRUNC(H12*E12,2)</f>
        <v>80622.48</v>
      </c>
      <c r="J12" s="69">
        <f t="shared" ref="J12:J75" si="1">1-I12/G12</f>
        <v>0</v>
      </c>
    </row>
    <row r="13" spans="1:13" x14ac:dyDescent="0.25">
      <c r="A13" s="47" t="s">
        <v>23</v>
      </c>
      <c r="B13" s="16"/>
      <c r="C13" s="15" t="s">
        <v>24</v>
      </c>
      <c r="D13" s="15"/>
      <c r="E13" s="17"/>
      <c r="F13" s="15"/>
      <c r="G13" s="48">
        <f>G14+G22+G24</f>
        <v>74689.890000000014</v>
      </c>
      <c r="H13" s="36"/>
      <c r="I13" s="37"/>
      <c r="J13" s="38"/>
    </row>
    <row r="14" spans="1:13" x14ac:dyDescent="0.25">
      <c r="A14" s="49" t="s">
        <v>25</v>
      </c>
      <c r="B14" s="19"/>
      <c r="C14" s="18" t="s">
        <v>26</v>
      </c>
      <c r="D14" s="18"/>
      <c r="E14" s="20"/>
      <c r="F14" s="18"/>
      <c r="G14" s="50">
        <f>SUM(G15:G21)</f>
        <v>61371.790000000008</v>
      </c>
      <c r="H14" s="39"/>
      <c r="I14" s="40"/>
      <c r="J14" s="41"/>
    </row>
    <row r="15" spans="1:13" ht="25.5" x14ac:dyDescent="0.25">
      <c r="A15" s="45" t="s">
        <v>27</v>
      </c>
      <c r="B15" s="11" t="s">
        <v>28</v>
      </c>
      <c r="C15" s="10" t="s">
        <v>29</v>
      </c>
      <c r="D15" s="12" t="s">
        <v>22</v>
      </c>
      <c r="E15" s="13">
        <v>6</v>
      </c>
      <c r="F15" s="14">
        <v>2819.05</v>
      </c>
      <c r="G15" s="46">
        <f t="shared" ref="G15:G21" si="2">TRUNC(E15*F15,2)</f>
        <v>16914.3</v>
      </c>
      <c r="H15" s="67">
        <f t="shared" si="0"/>
        <v>2819.05</v>
      </c>
      <c r="I15" s="68">
        <f t="shared" ref="I15:I21" si="3">TRUNC(H15*E15,2)</f>
        <v>16914.3</v>
      </c>
      <c r="J15" s="69">
        <f t="shared" si="1"/>
        <v>0</v>
      </c>
    </row>
    <row r="16" spans="1:13" ht="25.5" x14ac:dyDescent="0.25">
      <c r="A16" s="45" t="s">
        <v>30</v>
      </c>
      <c r="B16" s="11" t="s">
        <v>31</v>
      </c>
      <c r="C16" s="10" t="s">
        <v>32</v>
      </c>
      <c r="D16" s="12" t="s">
        <v>33</v>
      </c>
      <c r="E16" s="13">
        <v>19.36</v>
      </c>
      <c r="F16" s="14">
        <v>232.25</v>
      </c>
      <c r="G16" s="46">
        <f t="shared" si="2"/>
        <v>4496.3599999999997</v>
      </c>
      <c r="H16" s="67">
        <f t="shared" si="0"/>
        <v>232.25</v>
      </c>
      <c r="I16" s="68">
        <f t="shared" si="3"/>
        <v>4496.3599999999997</v>
      </c>
      <c r="J16" s="69">
        <f t="shared" si="1"/>
        <v>0</v>
      </c>
    </row>
    <row r="17" spans="1:10" ht="38.25" x14ac:dyDescent="0.25">
      <c r="A17" s="45" t="s">
        <v>34</v>
      </c>
      <c r="B17" s="11" t="s">
        <v>35</v>
      </c>
      <c r="C17" s="10" t="s">
        <v>36</v>
      </c>
      <c r="D17" s="12" t="s">
        <v>33</v>
      </c>
      <c r="E17" s="13">
        <v>24.2</v>
      </c>
      <c r="F17" s="14">
        <v>769.68</v>
      </c>
      <c r="G17" s="46">
        <f t="shared" si="2"/>
        <v>18626.25</v>
      </c>
      <c r="H17" s="67">
        <f t="shared" si="0"/>
        <v>769.68</v>
      </c>
      <c r="I17" s="68">
        <f t="shared" si="3"/>
        <v>18626.25</v>
      </c>
      <c r="J17" s="69">
        <f t="shared" si="1"/>
        <v>0</v>
      </c>
    </row>
    <row r="18" spans="1:10" ht="25.5" x14ac:dyDescent="0.25">
      <c r="A18" s="45" t="s">
        <v>37</v>
      </c>
      <c r="B18" s="11" t="s">
        <v>38</v>
      </c>
      <c r="C18" s="10" t="s">
        <v>39</v>
      </c>
      <c r="D18" s="12" t="s">
        <v>40</v>
      </c>
      <c r="E18" s="13">
        <v>1</v>
      </c>
      <c r="F18" s="14">
        <v>6049.81</v>
      </c>
      <c r="G18" s="46">
        <f t="shared" si="2"/>
        <v>6049.81</v>
      </c>
      <c r="H18" s="67">
        <f t="shared" si="0"/>
        <v>6049.81</v>
      </c>
      <c r="I18" s="68">
        <f t="shared" si="3"/>
        <v>6049.81</v>
      </c>
      <c r="J18" s="69">
        <f t="shared" si="1"/>
        <v>0</v>
      </c>
    </row>
    <row r="19" spans="1:10" ht="25.5" x14ac:dyDescent="0.25">
      <c r="A19" s="45" t="s">
        <v>41</v>
      </c>
      <c r="B19" s="11" t="s">
        <v>42</v>
      </c>
      <c r="C19" s="10" t="s">
        <v>43</v>
      </c>
      <c r="D19" s="12" t="s">
        <v>40</v>
      </c>
      <c r="E19" s="13">
        <v>1</v>
      </c>
      <c r="F19" s="14">
        <v>727.26</v>
      </c>
      <c r="G19" s="46">
        <f t="shared" si="2"/>
        <v>727.26</v>
      </c>
      <c r="H19" s="67">
        <f t="shared" si="0"/>
        <v>727.26</v>
      </c>
      <c r="I19" s="68">
        <f t="shared" si="3"/>
        <v>727.26</v>
      </c>
      <c r="J19" s="69">
        <f t="shared" si="1"/>
        <v>0</v>
      </c>
    </row>
    <row r="20" spans="1:10" x14ac:dyDescent="0.25">
      <c r="A20" s="45" t="s">
        <v>44</v>
      </c>
      <c r="B20" s="11" t="s">
        <v>45</v>
      </c>
      <c r="C20" s="10" t="s">
        <v>46</v>
      </c>
      <c r="D20" s="12" t="s">
        <v>47</v>
      </c>
      <c r="E20" s="13">
        <v>6</v>
      </c>
      <c r="F20" s="14">
        <v>1711.2</v>
      </c>
      <c r="G20" s="46">
        <f t="shared" si="2"/>
        <v>10267.200000000001</v>
      </c>
      <c r="H20" s="67">
        <f t="shared" si="0"/>
        <v>1711.2</v>
      </c>
      <c r="I20" s="68">
        <f t="shared" si="3"/>
        <v>10267.200000000001</v>
      </c>
      <c r="J20" s="69">
        <f t="shared" si="1"/>
        <v>0</v>
      </c>
    </row>
    <row r="21" spans="1:10" ht="25.5" x14ac:dyDescent="0.25">
      <c r="A21" s="45" t="s">
        <v>48</v>
      </c>
      <c r="B21" s="11" t="s">
        <v>49</v>
      </c>
      <c r="C21" s="10" t="s">
        <v>50</v>
      </c>
      <c r="D21" s="12" t="s">
        <v>40</v>
      </c>
      <c r="E21" s="13">
        <v>1</v>
      </c>
      <c r="F21" s="14">
        <v>4290.6099999999997</v>
      </c>
      <c r="G21" s="46">
        <f t="shared" si="2"/>
        <v>4290.6099999999997</v>
      </c>
      <c r="H21" s="67">
        <f t="shared" si="0"/>
        <v>4290.6099999999997</v>
      </c>
      <c r="I21" s="68">
        <f t="shared" si="3"/>
        <v>4290.6099999999997</v>
      </c>
      <c r="J21" s="69">
        <f t="shared" si="1"/>
        <v>0</v>
      </c>
    </row>
    <row r="22" spans="1:10" x14ac:dyDescent="0.25">
      <c r="A22" s="49" t="s">
        <v>51</v>
      </c>
      <c r="B22" s="19"/>
      <c r="C22" s="18" t="s">
        <v>52</v>
      </c>
      <c r="D22" s="18"/>
      <c r="E22" s="20"/>
      <c r="F22" s="18"/>
      <c r="G22" s="50">
        <f>G23</f>
        <v>2811.1</v>
      </c>
      <c r="H22" s="39"/>
      <c r="I22" s="40"/>
      <c r="J22" s="41"/>
    </row>
    <row r="23" spans="1:10" ht="25.5" x14ac:dyDescent="0.25">
      <c r="A23" s="45" t="s">
        <v>53</v>
      </c>
      <c r="B23" s="11" t="s">
        <v>54</v>
      </c>
      <c r="C23" s="10" t="s">
        <v>55</v>
      </c>
      <c r="D23" s="12" t="s">
        <v>33</v>
      </c>
      <c r="E23" s="13">
        <v>4.5</v>
      </c>
      <c r="F23" s="14">
        <v>624.69000000000005</v>
      </c>
      <c r="G23" s="46">
        <f>TRUNC(E23*F23,2)</f>
        <v>2811.1</v>
      </c>
      <c r="H23" s="67">
        <f t="shared" si="0"/>
        <v>624.69000000000005</v>
      </c>
      <c r="I23" s="68">
        <f>TRUNC(H23*E23,2)</f>
        <v>2811.1</v>
      </c>
      <c r="J23" s="69">
        <f t="shared" si="1"/>
        <v>0</v>
      </c>
    </row>
    <row r="24" spans="1:10" x14ac:dyDescent="0.25">
      <c r="A24" s="49" t="s">
        <v>56</v>
      </c>
      <c r="B24" s="19"/>
      <c r="C24" s="18" t="s">
        <v>57</v>
      </c>
      <c r="D24" s="18"/>
      <c r="E24" s="20"/>
      <c r="F24" s="18"/>
      <c r="G24" s="50">
        <f>G25</f>
        <v>10507</v>
      </c>
      <c r="H24" s="39"/>
      <c r="I24" s="40"/>
      <c r="J24" s="41"/>
    </row>
    <row r="25" spans="1:10" ht="25.5" x14ac:dyDescent="0.25">
      <c r="A25" s="45" t="s">
        <v>58</v>
      </c>
      <c r="B25" s="11" t="s">
        <v>59</v>
      </c>
      <c r="C25" s="10" t="s">
        <v>60</v>
      </c>
      <c r="D25" s="12" t="s">
        <v>18</v>
      </c>
      <c r="E25" s="13">
        <v>100</v>
      </c>
      <c r="F25" s="14">
        <v>105.07</v>
      </c>
      <c r="G25" s="46">
        <f>TRUNC(E25*F25,2)</f>
        <v>10507</v>
      </c>
      <c r="H25" s="67">
        <f t="shared" si="0"/>
        <v>105.07</v>
      </c>
      <c r="I25" s="68">
        <f>TRUNC(H25*E25,2)</f>
        <v>10507</v>
      </c>
      <c r="J25" s="69">
        <f t="shared" si="1"/>
        <v>0</v>
      </c>
    </row>
    <row r="26" spans="1:10" x14ac:dyDescent="0.25">
      <c r="A26" s="47" t="s">
        <v>61</v>
      </c>
      <c r="B26" s="16"/>
      <c r="C26" s="15" t="s">
        <v>62</v>
      </c>
      <c r="D26" s="15"/>
      <c r="E26" s="17"/>
      <c r="F26" s="15"/>
      <c r="G26" s="48">
        <f>G27+G37+G41+G56+G58+G60+G62+G64+G95+G97+G99+G115+G120+G125</f>
        <v>5312658.43</v>
      </c>
      <c r="H26" s="36"/>
      <c r="I26" s="37"/>
      <c r="J26" s="38"/>
    </row>
    <row r="27" spans="1:10" x14ac:dyDescent="0.25">
      <c r="A27" s="49" t="s">
        <v>63</v>
      </c>
      <c r="B27" s="19"/>
      <c r="C27" s="18" t="s">
        <v>64</v>
      </c>
      <c r="D27" s="18"/>
      <c r="E27" s="20"/>
      <c r="F27" s="18"/>
      <c r="G27" s="50">
        <f>SUM(G28:G31)+G32</f>
        <v>153344.44</v>
      </c>
      <c r="H27" s="39"/>
      <c r="I27" s="40"/>
      <c r="J27" s="41"/>
    </row>
    <row r="28" spans="1:10" ht="38.25" x14ac:dyDescent="0.25">
      <c r="A28" s="45" t="s">
        <v>65</v>
      </c>
      <c r="B28" s="11" t="s">
        <v>66</v>
      </c>
      <c r="C28" s="10" t="s">
        <v>67</v>
      </c>
      <c r="D28" s="12" t="s">
        <v>33</v>
      </c>
      <c r="E28" s="13">
        <v>3558</v>
      </c>
      <c r="F28" s="14">
        <v>0.52</v>
      </c>
      <c r="G28" s="46">
        <f>TRUNC(E28*F28,2)</f>
        <v>1850.16</v>
      </c>
      <c r="H28" s="67">
        <f t="shared" si="0"/>
        <v>0.52</v>
      </c>
      <c r="I28" s="68">
        <f>TRUNC(H28*E28,2)</f>
        <v>1850.16</v>
      </c>
      <c r="J28" s="69">
        <f t="shared" si="1"/>
        <v>0</v>
      </c>
    </row>
    <row r="29" spans="1:10" ht="25.5" x14ac:dyDescent="0.25">
      <c r="A29" s="45" t="s">
        <v>68</v>
      </c>
      <c r="B29" s="11" t="s">
        <v>69</v>
      </c>
      <c r="C29" s="10" t="s">
        <v>70</v>
      </c>
      <c r="D29" s="12" t="s">
        <v>40</v>
      </c>
      <c r="E29" s="13">
        <v>28</v>
      </c>
      <c r="F29" s="14">
        <v>385.25</v>
      </c>
      <c r="G29" s="46">
        <f>TRUNC(E29*F29,2)</f>
        <v>10787</v>
      </c>
      <c r="H29" s="67">
        <f t="shared" si="0"/>
        <v>385.25</v>
      </c>
      <c r="I29" s="68">
        <f>TRUNC(H29*E29,2)</f>
        <v>10787</v>
      </c>
      <c r="J29" s="69">
        <f t="shared" si="1"/>
        <v>0</v>
      </c>
    </row>
    <row r="30" spans="1:10" ht="25.5" x14ac:dyDescent="0.25">
      <c r="A30" s="45" t="s">
        <v>71</v>
      </c>
      <c r="B30" s="11" t="s">
        <v>72</v>
      </c>
      <c r="C30" s="10" t="s">
        <v>73</v>
      </c>
      <c r="D30" s="12" t="s">
        <v>74</v>
      </c>
      <c r="E30" s="13">
        <v>1</v>
      </c>
      <c r="F30" s="14">
        <v>3270.04</v>
      </c>
      <c r="G30" s="46">
        <f>TRUNC(E30*F30,2)</f>
        <v>3270.04</v>
      </c>
      <c r="H30" s="67">
        <f t="shared" si="0"/>
        <v>3270.04</v>
      </c>
      <c r="I30" s="68">
        <f>TRUNC(H30*E30,2)</f>
        <v>3270.04</v>
      </c>
      <c r="J30" s="69">
        <f t="shared" si="1"/>
        <v>0</v>
      </c>
    </row>
    <row r="31" spans="1:10" ht="25.5" x14ac:dyDescent="0.25">
      <c r="A31" s="45" t="s">
        <v>75</v>
      </c>
      <c r="B31" s="11" t="s">
        <v>76</v>
      </c>
      <c r="C31" s="10" t="s">
        <v>77</v>
      </c>
      <c r="D31" s="12" t="s">
        <v>78</v>
      </c>
      <c r="E31" s="13">
        <v>450</v>
      </c>
      <c r="F31" s="14">
        <v>26.27</v>
      </c>
      <c r="G31" s="46">
        <f>TRUNC(E31*F31,2)</f>
        <v>11821.5</v>
      </c>
      <c r="H31" s="67">
        <f t="shared" si="0"/>
        <v>26.27</v>
      </c>
      <c r="I31" s="68">
        <f>TRUNC(H31*E31,2)</f>
        <v>11821.5</v>
      </c>
      <c r="J31" s="69">
        <f t="shared" si="1"/>
        <v>0</v>
      </c>
    </row>
    <row r="32" spans="1:10" x14ac:dyDescent="0.25">
      <c r="A32" s="49" t="s">
        <v>79</v>
      </c>
      <c r="B32" s="19"/>
      <c r="C32" s="18" t="s">
        <v>80</v>
      </c>
      <c r="D32" s="18"/>
      <c r="E32" s="20"/>
      <c r="F32" s="18"/>
      <c r="G32" s="50">
        <f>SUM(G33:G36)</f>
        <v>125615.74</v>
      </c>
      <c r="H32" s="39"/>
      <c r="I32" s="40"/>
      <c r="J32" s="41"/>
    </row>
    <row r="33" spans="1:10" ht="25.5" x14ac:dyDescent="0.25">
      <c r="A33" s="51" t="s">
        <v>81</v>
      </c>
      <c r="B33" s="22" t="s">
        <v>82</v>
      </c>
      <c r="C33" s="10" t="s">
        <v>83</v>
      </c>
      <c r="D33" s="12" t="s">
        <v>33</v>
      </c>
      <c r="E33" s="23">
        <v>2799</v>
      </c>
      <c r="F33" s="14">
        <v>3.02</v>
      </c>
      <c r="G33" s="46">
        <f>TRUNC(E33*F33,2)</f>
        <v>8452.98</v>
      </c>
      <c r="H33" s="67">
        <f t="shared" si="0"/>
        <v>3.02</v>
      </c>
      <c r="I33" s="68">
        <f>TRUNC(H33*E33,2)</f>
        <v>8452.98</v>
      </c>
      <c r="J33" s="69">
        <f t="shared" si="1"/>
        <v>0</v>
      </c>
    </row>
    <row r="34" spans="1:10" ht="38.25" x14ac:dyDescent="0.25">
      <c r="A34" s="51" t="s">
        <v>84</v>
      </c>
      <c r="B34" s="22" t="s">
        <v>85</v>
      </c>
      <c r="C34" s="10" t="s">
        <v>86</v>
      </c>
      <c r="D34" s="12" t="s">
        <v>87</v>
      </c>
      <c r="E34" s="23">
        <v>783.72</v>
      </c>
      <c r="F34" s="14">
        <v>114.01</v>
      </c>
      <c r="G34" s="46">
        <f>TRUNC(E34*F34,2)</f>
        <v>89351.91</v>
      </c>
      <c r="H34" s="67">
        <f t="shared" si="0"/>
        <v>114.01</v>
      </c>
      <c r="I34" s="68">
        <f t="shared" ref="I34:I40" si="4">TRUNC(H34*E34,2)</f>
        <v>89351.91</v>
      </c>
      <c r="J34" s="69">
        <f t="shared" si="1"/>
        <v>0</v>
      </c>
    </row>
    <row r="35" spans="1:10" ht="38.25" x14ac:dyDescent="0.25">
      <c r="A35" s="51" t="s">
        <v>88</v>
      </c>
      <c r="B35" s="22" t="s">
        <v>89</v>
      </c>
      <c r="C35" s="10" t="s">
        <v>90</v>
      </c>
      <c r="D35" s="12" t="s">
        <v>87</v>
      </c>
      <c r="E35" s="23">
        <v>335.88</v>
      </c>
      <c r="F35" s="14">
        <v>14.17</v>
      </c>
      <c r="G35" s="46">
        <f>TRUNC(E35*F35,2)</f>
        <v>4759.41</v>
      </c>
      <c r="H35" s="67">
        <f t="shared" si="0"/>
        <v>14.17</v>
      </c>
      <c r="I35" s="68">
        <f t="shared" si="4"/>
        <v>4759.41</v>
      </c>
      <c r="J35" s="69">
        <f t="shared" si="1"/>
        <v>0</v>
      </c>
    </row>
    <row r="36" spans="1:10" ht="25.5" x14ac:dyDescent="0.25">
      <c r="A36" s="51" t="s">
        <v>91</v>
      </c>
      <c r="B36" s="22" t="s">
        <v>92</v>
      </c>
      <c r="C36" s="10" t="s">
        <v>93</v>
      </c>
      <c r="D36" s="12" t="s">
        <v>87</v>
      </c>
      <c r="E36" s="23">
        <v>335.88</v>
      </c>
      <c r="F36" s="14">
        <v>68.63</v>
      </c>
      <c r="G36" s="46">
        <f>TRUNC(E36*F36,2)</f>
        <v>23051.439999999999</v>
      </c>
      <c r="H36" s="67">
        <f t="shared" si="0"/>
        <v>68.63</v>
      </c>
      <c r="I36" s="68">
        <f t="shared" si="4"/>
        <v>23051.439999999999</v>
      </c>
      <c r="J36" s="69">
        <f t="shared" si="1"/>
        <v>0</v>
      </c>
    </row>
    <row r="37" spans="1:10" x14ac:dyDescent="0.25">
      <c r="A37" s="49" t="s">
        <v>94</v>
      </c>
      <c r="B37" s="19"/>
      <c r="C37" s="18" t="s">
        <v>95</v>
      </c>
      <c r="D37" s="18"/>
      <c r="E37" s="20"/>
      <c r="F37" s="18"/>
      <c r="G37" s="50">
        <f>SUM(G38:G40)</f>
        <v>28813.210000000003</v>
      </c>
      <c r="H37" s="39"/>
      <c r="I37" s="40"/>
      <c r="J37" s="41"/>
    </row>
    <row r="38" spans="1:10" ht="38.25" x14ac:dyDescent="0.25">
      <c r="A38" s="45" t="s">
        <v>96</v>
      </c>
      <c r="B38" s="11" t="s">
        <v>97</v>
      </c>
      <c r="C38" s="10" t="s">
        <v>98</v>
      </c>
      <c r="D38" s="12" t="s">
        <v>78</v>
      </c>
      <c r="E38" s="13">
        <v>467</v>
      </c>
      <c r="F38" s="14">
        <v>60.31</v>
      </c>
      <c r="G38" s="46">
        <f>TRUNC(E38*F38,2)</f>
        <v>28164.77</v>
      </c>
      <c r="H38" s="67">
        <f t="shared" si="0"/>
        <v>60.31</v>
      </c>
      <c r="I38" s="68">
        <f t="shared" si="4"/>
        <v>28164.77</v>
      </c>
      <c r="J38" s="69">
        <f t="shared" si="1"/>
        <v>0</v>
      </c>
    </row>
    <row r="39" spans="1:10" ht="25.5" x14ac:dyDescent="0.25">
      <c r="A39" s="45" t="s">
        <v>99</v>
      </c>
      <c r="B39" s="11" t="s">
        <v>100</v>
      </c>
      <c r="C39" s="10" t="s">
        <v>101</v>
      </c>
      <c r="D39" s="12" t="s">
        <v>102</v>
      </c>
      <c r="E39" s="13">
        <v>315.66000000000003</v>
      </c>
      <c r="F39" s="14">
        <v>0.94</v>
      </c>
      <c r="G39" s="46">
        <f>TRUNC(E39*F39,2)</f>
        <v>296.72000000000003</v>
      </c>
      <c r="H39" s="67">
        <f t="shared" si="0"/>
        <v>0.94</v>
      </c>
      <c r="I39" s="68">
        <f t="shared" si="4"/>
        <v>296.72000000000003</v>
      </c>
      <c r="J39" s="69">
        <f t="shared" si="1"/>
        <v>0</v>
      </c>
    </row>
    <row r="40" spans="1:10" ht="25.5" x14ac:dyDescent="0.25">
      <c r="A40" s="45" t="s">
        <v>103</v>
      </c>
      <c r="B40" s="11" t="s">
        <v>104</v>
      </c>
      <c r="C40" s="10" t="s">
        <v>105</v>
      </c>
      <c r="D40" s="12" t="s">
        <v>78</v>
      </c>
      <c r="E40" s="13">
        <v>541.12</v>
      </c>
      <c r="F40" s="14">
        <v>0.65</v>
      </c>
      <c r="G40" s="46">
        <f>TRUNC(E40*F40,2)</f>
        <v>351.72</v>
      </c>
      <c r="H40" s="67">
        <f t="shared" si="0"/>
        <v>0.65</v>
      </c>
      <c r="I40" s="68">
        <f t="shared" si="4"/>
        <v>351.72</v>
      </c>
      <c r="J40" s="69">
        <f t="shared" si="1"/>
        <v>0</v>
      </c>
    </row>
    <row r="41" spans="1:10" x14ac:dyDescent="0.25">
      <c r="A41" s="49" t="s">
        <v>106</v>
      </c>
      <c r="B41" s="19"/>
      <c r="C41" s="18" t="s">
        <v>107</v>
      </c>
      <c r="D41" s="18"/>
      <c r="E41" s="20"/>
      <c r="F41" s="18"/>
      <c r="G41" s="50">
        <f>G42+G44+G46+G48+G51</f>
        <v>278305.91000000003</v>
      </c>
      <c r="H41" s="39"/>
      <c r="I41" s="40"/>
      <c r="J41" s="41"/>
    </row>
    <row r="42" spans="1:10" x14ac:dyDescent="0.25">
      <c r="A42" s="49" t="s">
        <v>108</v>
      </c>
      <c r="B42" s="19"/>
      <c r="C42" s="18" t="s">
        <v>109</v>
      </c>
      <c r="D42" s="18"/>
      <c r="E42" s="20"/>
      <c r="F42" s="18"/>
      <c r="G42" s="50">
        <f>G43</f>
        <v>20270.830000000002</v>
      </c>
      <c r="H42" s="39"/>
      <c r="I42" s="40"/>
      <c r="J42" s="41"/>
    </row>
    <row r="43" spans="1:10" ht="38.25" x14ac:dyDescent="0.25">
      <c r="A43" s="45" t="s">
        <v>110</v>
      </c>
      <c r="B43" s="11" t="s">
        <v>111</v>
      </c>
      <c r="C43" s="10" t="s">
        <v>112</v>
      </c>
      <c r="D43" s="12" t="s">
        <v>87</v>
      </c>
      <c r="E43" s="13">
        <v>344.04</v>
      </c>
      <c r="F43" s="14">
        <v>58.92</v>
      </c>
      <c r="G43" s="46">
        <f>TRUNC(E43*F43,2)</f>
        <v>20270.830000000002</v>
      </c>
      <c r="H43" s="67">
        <f t="shared" si="0"/>
        <v>58.92</v>
      </c>
      <c r="I43" s="68">
        <f t="shared" ref="I43" si="5">TRUNC(H43*E43,2)</f>
        <v>20270.830000000002</v>
      </c>
      <c r="J43" s="69">
        <f t="shared" si="1"/>
        <v>0</v>
      </c>
    </row>
    <row r="44" spans="1:10" x14ac:dyDescent="0.25">
      <c r="A44" s="49" t="s">
        <v>113</v>
      </c>
      <c r="B44" s="19"/>
      <c r="C44" s="18" t="s">
        <v>114</v>
      </c>
      <c r="D44" s="18"/>
      <c r="E44" s="20"/>
      <c r="F44" s="18"/>
      <c r="G44" s="50">
        <f>G45</f>
        <v>17128.09</v>
      </c>
      <c r="H44" s="39"/>
      <c r="I44" s="40"/>
      <c r="J44" s="41"/>
    </row>
    <row r="45" spans="1:10" x14ac:dyDescent="0.25">
      <c r="A45" s="45" t="s">
        <v>115</v>
      </c>
      <c r="B45" s="11" t="s">
        <v>116</v>
      </c>
      <c r="C45" s="10" t="s">
        <v>117</v>
      </c>
      <c r="D45" s="12" t="s">
        <v>87</v>
      </c>
      <c r="E45" s="13">
        <v>272.48</v>
      </c>
      <c r="F45" s="14">
        <v>62.86</v>
      </c>
      <c r="G45" s="46">
        <f>TRUNC(E45*F45,2)</f>
        <v>17128.09</v>
      </c>
      <c r="H45" s="67">
        <f t="shared" si="0"/>
        <v>62.86</v>
      </c>
      <c r="I45" s="68">
        <f t="shared" ref="I45" si="6">TRUNC(H45*E45,2)</f>
        <v>17128.09</v>
      </c>
      <c r="J45" s="69">
        <f t="shared" si="1"/>
        <v>0</v>
      </c>
    </row>
    <row r="46" spans="1:10" x14ac:dyDescent="0.25">
      <c r="A46" s="49" t="s">
        <v>118</v>
      </c>
      <c r="B46" s="19"/>
      <c r="C46" s="18" t="s">
        <v>119</v>
      </c>
      <c r="D46" s="18"/>
      <c r="E46" s="20"/>
      <c r="F46" s="18"/>
      <c r="G46" s="50">
        <f>G47</f>
        <v>12588.15</v>
      </c>
      <c r="H46" s="39"/>
      <c r="I46" s="40"/>
      <c r="J46" s="41"/>
    </row>
    <row r="47" spans="1:10" ht="76.5" x14ac:dyDescent="0.25">
      <c r="A47" s="45" t="s">
        <v>120</v>
      </c>
      <c r="B47" s="24" t="s">
        <v>121</v>
      </c>
      <c r="C47" s="10" t="s">
        <v>122</v>
      </c>
      <c r="D47" s="12" t="s">
        <v>87</v>
      </c>
      <c r="E47" s="13">
        <v>1731.52</v>
      </c>
      <c r="F47" s="14">
        <v>7.27</v>
      </c>
      <c r="G47" s="46">
        <f>TRUNC(E47*F47,2)</f>
        <v>12588.15</v>
      </c>
      <c r="H47" s="67">
        <f t="shared" si="0"/>
        <v>7.27</v>
      </c>
      <c r="I47" s="68">
        <f t="shared" ref="I47:I63" si="7">TRUNC(H47*E47,2)</f>
        <v>12588.15</v>
      </c>
      <c r="J47" s="69">
        <f t="shared" si="1"/>
        <v>0</v>
      </c>
    </row>
    <row r="48" spans="1:10" x14ac:dyDescent="0.25">
      <c r="A48" s="49" t="s">
        <v>123</v>
      </c>
      <c r="B48" s="19"/>
      <c r="C48" s="18" t="s">
        <v>124</v>
      </c>
      <c r="D48" s="18"/>
      <c r="E48" s="20"/>
      <c r="F48" s="18"/>
      <c r="G48" s="50">
        <f>G49+G50</f>
        <v>78182.86</v>
      </c>
      <c r="H48" s="39"/>
      <c r="I48" s="40"/>
      <c r="J48" s="41"/>
    </row>
    <row r="49" spans="1:10" ht="51" x14ac:dyDescent="0.25">
      <c r="A49" s="45" t="s">
        <v>125</v>
      </c>
      <c r="B49" s="11" t="s">
        <v>126</v>
      </c>
      <c r="C49" s="10" t="s">
        <v>127</v>
      </c>
      <c r="D49" s="12" t="s">
        <v>87</v>
      </c>
      <c r="E49" s="13">
        <v>724.31</v>
      </c>
      <c r="F49" s="14">
        <v>94.47</v>
      </c>
      <c r="G49" s="46">
        <f>TRUNC(E49*F49,2)</f>
        <v>68425.56</v>
      </c>
      <c r="H49" s="67">
        <f t="shared" si="0"/>
        <v>94.47</v>
      </c>
      <c r="I49" s="68">
        <f t="shared" si="7"/>
        <v>68425.56</v>
      </c>
      <c r="J49" s="69">
        <f t="shared" si="1"/>
        <v>0</v>
      </c>
    </row>
    <row r="50" spans="1:10" ht="63.75" x14ac:dyDescent="0.25">
      <c r="A50" s="45" t="s">
        <v>128</v>
      </c>
      <c r="B50" s="11" t="s">
        <v>129</v>
      </c>
      <c r="C50" s="10" t="s">
        <v>130</v>
      </c>
      <c r="D50" s="12" t="s">
        <v>87</v>
      </c>
      <c r="E50" s="13">
        <v>593.51</v>
      </c>
      <c r="F50" s="14">
        <v>16.440000000000001</v>
      </c>
      <c r="G50" s="46">
        <f>TRUNC(E50*F50,2)</f>
        <v>9757.2999999999993</v>
      </c>
      <c r="H50" s="67">
        <f t="shared" si="0"/>
        <v>16.440000000000001</v>
      </c>
      <c r="I50" s="68">
        <f t="shared" si="7"/>
        <v>9757.2999999999993</v>
      </c>
      <c r="J50" s="69">
        <f t="shared" si="1"/>
        <v>0</v>
      </c>
    </row>
    <row r="51" spans="1:10" ht="25.5" x14ac:dyDescent="0.25">
      <c r="A51" s="49" t="s">
        <v>131</v>
      </c>
      <c r="B51" s="19"/>
      <c r="C51" s="18" t="s">
        <v>132</v>
      </c>
      <c r="D51" s="18"/>
      <c r="E51" s="20"/>
      <c r="F51" s="18"/>
      <c r="G51" s="50">
        <f>SUM(G52:G55)</f>
        <v>150135.98000000001</v>
      </c>
      <c r="H51" s="39"/>
      <c r="I51" s="40"/>
      <c r="J51" s="41"/>
    </row>
    <row r="52" spans="1:10" ht="51" x14ac:dyDescent="0.25">
      <c r="A52" s="45" t="s">
        <v>133</v>
      </c>
      <c r="B52" s="11" t="s">
        <v>134</v>
      </c>
      <c r="C52" s="10" t="s">
        <v>135</v>
      </c>
      <c r="D52" s="12" t="s">
        <v>87</v>
      </c>
      <c r="E52" s="13">
        <v>2074.64</v>
      </c>
      <c r="F52" s="14">
        <v>8.49</v>
      </c>
      <c r="G52" s="46">
        <f>TRUNC(E52*F52,2)</f>
        <v>17613.689999999999</v>
      </c>
      <c r="H52" s="67">
        <f t="shared" si="0"/>
        <v>8.49</v>
      </c>
      <c r="I52" s="68">
        <f t="shared" si="7"/>
        <v>17613.689999999999</v>
      </c>
      <c r="J52" s="69">
        <f t="shared" si="1"/>
        <v>0</v>
      </c>
    </row>
    <row r="53" spans="1:10" ht="51" x14ac:dyDescent="0.25">
      <c r="A53" s="51" t="s">
        <v>136</v>
      </c>
      <c r="B53" s="11" t="s">
        <v>137</v>
      </c>
      <c r="C53" s="10" t="s">
        <v>138</v>
      </c>
      <c r="D53" s="12" t="s">
        <v>87</v>
      </c>
      <c r="E53" s="23">
        <v>2134.7199999999998</v>
      </c>
      <c r="F53" s="14">
        <v>11.04</v>
      </c>
      <c r="G53" s="46">
        <f t="shared" ref="G53:G63" si="8">TRUNC(E53*F53,2)</f>
        <v>23567.3</v>
      </c>
      <c r="H53" s="67">
        <f t="shared" si="0"/>
        <v>11.04</v>
      </c>
      <c r="I53" s="68">
        <f t="shared" si="7"/>
        <v>23567.3</v>
      </c>
      <c r="J53" s="69">
        <f t="shared" si="1"/>
        <v>0</v>
      </c>
    </row>
    <row r="54" spans="1:10" ht="25.5" x14ac:dyDescent="0.25">
      <c r="A54" s="45" t="s">
        <v>139</v>
      </c>
      <c r="B54" s="11" t="s">
        <v>140</v>
      </c>
      <c r="C54" s="10" t="s">
        <v>141</v>
      </c>
      <c r="D54" s="12" t="s">
        <v>87</v>
      </c>
      <c r="E54" s="13">
        <v>1304</v>
      </c>
      <c r="F54" s="14">
        <v>2.23</v>
      </c>
      <c r="G54" s="46">
        <f t="shared" si="8"/>
        <v>2907.92</v>
      </c>
      <c r="H54" s="67">
        <f t="shared" si="0"/>
        <v>2.23</v>
      </c>
      <c r="I54" s="68">
        <f t="shared" si="7"/>
        <v>2907.92</v>
      </c>
      <c r="J54" s="69">
        <f t="shared" si="1"/>
        <v>0</v>
      </c>
    </row>
    <row r="55" spans="1:10" ht="38.25" x14ac:dyDescent="0.25">
      <c r="A55" s="51" t="s">
        <v>142</v>
      </c>
      <c r="B55" s="11" t="s">
        <v>143</v>
      </c>
      <c r="C55" s="10" t="s">
        <v>144</v>
      </c>
      <c r="D55" s="12" t="s">
        <v>145</v>
      </c>
      <c r="E55" s="23">
        <v>35948.160000000003</v>
      </c>
      <c r="F55" s="14">
        <v>2.95</v>
      </c>
      <c r="G55" s="46">
        <f t="shared" si="8"/>
        <v>106047.07</v>
      </c>
      <c r="H55" s="67">
        <f t="shared" si="0"/>
        <v>2.95</v>
      </c>
      <c r="I55" s="68">
        <f t="shared" si="7"/>
        <v>106047.07</v>
      </c>
      <c r="J55" s="69">
        <f t="shared" si="1"/>
        <v>0</v>
      </c>
    </row>
    <row r="56" spans="1:10" x14ac:dyDescent="0.25">
      <c r="A56" s="49" t="s">
        <v>146</v>
      </c>
      <c r="B56" s="19"/>
      <c r="C56" s="18" t="s">
        <v>147</v>
      </c>
      <c r="D56" s="18"/>
      <c r="E56" s="20"/>
      <c r="F56" s="18"/>
      <c r="G56" s="50">
        <f>G57</f>
        <v>42489.74</v>
      </c>
      <c r="H56" s="39"/>
      <c r="I56" s="40"/>
      <c r="J56" s="41"/>
    </row>
    <row r="57" spans="1:10" ht="25.5" x14ac:dyDescent="0.25">
      <c r="A57" s="45" t="s">
        <v>148</v>
      </c>
      <c r="B57" s="11" t="s">
        <v>149</v>
      </c>
      <c r="C57" s="10" t="s">
        <v>150</v>
      </c>
      <c r="D57" s="12" t="s">
        <v>33</v>
      </c>
      <c r="E57" s="13">
        <v>1522.93</v>
      </c>
      <c r="F57" s="14">
        <v>27.9</v>
      </c>
      <c r="G57" s="46">
        <f t="shared" si="8"/>
        <v>42489.74</v>
      </c>
      <c r="H57" s="67">
        <f t="shared" si="0"/>
        <v>27.9</v>
      </c>
      <c r="I57" s="68">
        <f t="shared" si="7"/>
        <v>42489.74</v>
      </c>
      <c r="J57" s="69">
        <f t="shared" si="1"/>
        <v>0</v>
      </c>
    </row>
    <row r="58" spans="1:10" x14ac:dyDescent="0.25">
      <c r="A58" s="49" t="s">
        <v>151</v>
      </c>
      <c r="B58" s="19"/>
      <c r="C58" s="18" t="s">
        <v>152</v>
      </c>
      <c r="D58" s="18"/>
      <c r="E58" s="20"/>
      <c r="F58" s="18"/>
      <c r="G58" s="50">
        <f>G59</f>
        <v>35240.639999999999</v>
      </c>
      <c r="H58" s="39"/>
      <c r="I58" s="40"/>
      <c r="J58" s="41"/>
    </row>
    <row r="59" spans="1:10" ht="25.5" x14ac:dyDescent="0.25">
      <c r="A59" s="45" t="s">
        <v>153</v>
      </c>
      <c r="B59" s="11" t="s">
        <v>154</v>
      </c>
      <c r="C59" s="10" t="s">
        <v>155</v>
      </c>
      <c r="D59" s="12" t="s">
        <v>33</v>
      </c>
      <c r="E59" s="13">
        <v>190.12</v>
      </c>
      <c r="F59" s="14">
        <v>185.36</v>
      </c>
      <c r="G59" s="46">
        <f t="shared" si="8"/>
        <v>35240.639999999999</v>
      </c>
      <c r="H59" s="67">
        <f t="shared" si="0"/>
        <v>185.36</v>
      </c>
      <c r="I59" s="68">
        <f t="shared" si="7"/>
        <v>35240.639999999999</v>
      </c>
      <c r="J59" s="69">
        <f t="shared" si="1"/>
        <v>0</v>
      </c>
    </row>
    <row r="60" spans="1:10" x14ac:dyDescent="0.25">
      <c r="A60" s="49" t="s">
        <v>156</v>
      </c>
      <c r="B60" s="19"/>
      <c r="C60" s="18" t="s">
        <v>157</v>
      </c>
      <c r="D60" s="18"/>
      <c r="E60" s="20"/>
      <c r="F60" s="18"/>
      <c r="G60" s="50">
        <f>G61</f>
        <v>68544</v>
      </c>
      <c r="H60" s="39"/>
      <c r="I60" s="40"/>
      <c r="J60" s="41"/>
    </row>
    <row r="61" spans="1:10" ht="25.5" x14ac:dyDescent="0.25">
      <c r="A61" s="45" t="s">
        <v>158</v>
      </c>
      <c r="B61" s="11" t="s">
        <v>159</v>
      </c>
      <c r="C61" s="10" t="s">
        <v>160</v>
      </c>
      <c r="D61" s="12" t="s">
        <v>161</v>
      </c>
      <c r="E61" s="13">
        <v>5760</v>
      </c>
      <c r="F61" s="14">
        <v>11.9</v>
      </c>
      <c r="G61" s="46">
        <f t="shared" si="8"/>
        <v>68544</v>
      </c>
      <c r="H61" s="67">
        <f t="shared" si="0"/>
        <v>11.9</v>
      </c>
      <c r="I61" s="68">
        <f t="shared" si="7"/>
        <v>68544</v>
      </c>
      <c r="J61" s="69">
        <f t="shared" si="1"/>
        <v>0</v>
      </c>
    </row>
    <row r="62" spans="1:10" x14ac:dyDescent="0.25">
      <c r="A62" s="49" t="s">
        <v>162</v>
      </c>
      <c r="B62" s="19"/>
      <c r="C62" s="18" t="s">
        <v>163</v>
      </c>
      <c r="D62" s="18"/>
      <c r="E62" s="20"/>
      <c r="F62" s="18"/>
      <c r="G62" s="50">
        <f>G63</f>
        <v>9794.0400000000009</v>
      </c>
      <c r="H62" s="39"/>
      <c r="I62" s="40"/>
      <c r="J62" s="41"/>
    </row>
    <row r="63" spans="1:10" ht="25.5" x14ac:dyDescent="0.25">
      <c r="A63" s="45" t="s">
        <v>164</v>
      </c>
      <c r="B63" s="11" t="s">
        <v>165</v>
      </c>
      <c r="C63" s="10" t="s">
        <v>166</v>
      </c>
      <c r="D63" s="12" t="s">
        <v>87</v>
      </c>
      <c r="E63" s="13">
        <v>4.4000000000000004</v>
      </c>
      <c r="F63" s="14">
        <v>2225.92</v>
      </c>
      <c r="G63" s="46">
        <f t="shared" si="8"/>
        <v>9794.0400000000009</v>
      </c>
      <c r="H63" s="67">
        <f t="shared" si="0"/>
        <v>2225.92</v>
      </c>
      <c r="I63" s="68">
        <f t="shared" si="7"/>
        <v>9794.0400000000009</v>
      </c>
      <c r="J63" s="69">
        <f t="shared" si="1"/>
        <v>0</v>
      </c>
    </row>
    <row r="64" spans="1:10" x14ac:dyDescent="0.25">
      <c r="A64" s="49" t="s">
        <v>167</v>
      </c>
      <c r="B64" s="19"/>
      <c r="C64" s="18" t="s">
        <v>168</v>
      </c>
      <c r="D64" s="18"/>
      <c r="E64" s="20"/>
      <c r="F64" s="18"/>
      <c r="G64" s="50">
        <f>G65+G69+G74+G76+G79+G87+G89+G92</f>
        <v>1285563.8999999999</v>
      </c>
      <c r="H64" s="39"/>
      <c r="I64" s="40"/>
      <c r="J64" s="41"/>
    </row>
    <row r="65" spans="1:10" x14ac:dyDescent="0.25">
      <c r="A65" s="49" t="s">
        <v>169</v>
      </c>
      <c r="B65" s="19"/>
      <c r="C65" s="18" t="s">
        <v>170</v>
      </c>
      <c r="D65" s="18"/>
      <c r="E65" s="20"/>
      <c r="F65" s="18"/>
      <c r="G65" s="50">
        <f>SUM(G66:G68)</f>
        <v>169471.37999999998</v>
      </c>
      <c r="H65" s="39"/>
      <c r="I65" s="40"/>
      <c r="J65" s="41"/>
    </row>
    <row r="66" spans="1:10" ht="25.5" x14ac:dyDescent="0.25">
      <c r="A66" s="45" t="s">
        <v>171</v>
      </c>
      <c r="B66" s="25" t="s">
        <v>172</v>
      </c>
      <c r="C66" s="10" t="s">
        <v>173</v>
      </c>
      <c r="D66" s="12" t="s">
        <v>78</v>
      </c>
      <c r="E66" s="23">
        <v>576</v>
      </c>
      <c r="F66" s="14">
        <v>252.83</v>
      </c>
      <c r="G66" s="46">
        <f t="shared" ref="G66:G67" si="9">TRUNC(E66*F66,2)</f>
        <v>145630.07999999999</v>
      </c>
      <c r="H66" s="67">
        <f t="shared" si="0"/>
        <v>252.83</v>
      </c>
      <c r="I66" s="68">
        <f t="shared" ref="I66:I68" si="10">TRUNC(H66*E66,2)</f>
        <v>145630.07999999999</v>
      </c>
      <c r="J66" s="69">
        <f t="shared" si="1"/>
        <v>0</v>
      </c>
    </row>
    <row r="67" spans="1:10" x14ac:dyDescent="0.25">
      <c r="A67" s="45" t="s">
        <v>174</v>
      </c>
      <c r="B67" s="11" t="s">
        <v>175</v>
      </c>
      <c r="C67" s="10" t="s">
        <v>176</v>
      </c>
      <c r="D67" s="12" t="s">
        <v>78</v>
      </c>
      <c r="E67" s="13">
        <v>576</v>
      </c>
      <c r="F67" s="14">
        <v>38.75</v>
      </c>
      <c r="G67" s="46">
        <f t="shared" si="9"/>
        <v>22320</v>
      </c>
      <c r="H67" s="67">
        <f t="shared" si="0"/>
        <v>38.75</v>
      </c>
      <c r="I67" s="68">
        <f t="shared" si="10"/>
        <v>22320</v>
      </c>
      <c r="J67" s="69">
        <f t="shared" si="1"/>
        <v>0</v>
      </c>
    </row>
    <row r="68" spans="1:10" ht="25.5" x14ac:dyDescent="0.25">
      <c r="A68" s="45" t="s">
        <v>177</v>
      </c>
      <c r="B68" s="24" t="s">
        <v>178</v>
      </c>
      <c r="C68" s="10" t="s">
        <v>179</v>
      </c>
      <c r="D68" s="12" t="s">
        <v>40</v>
      </c>
      <c r="E68" s="13">
        <v>66</v>
      </c>
      <c r="F68" s="14">
        <v>23.05</v>
      </c>
      <c r="G68" s="46">
        <f t="shared" ref="G68" si="11">TRUNC(E68*F68,2)</f>
        <v>1521.3</v>
      </c>
      <c r="H68" s="67">
        <f t="shared" si="0"/>
        <v>23.05</v>
      </c>
      <c r="I68" s="68">
        <f t="shared" si="10"/>
        <v>1521.3</v>
      </c>
      <c r="J68" s="69">
        <f t="shared" si="1"/>
        <v>0</v>
      </c>
    </row>
    <row r="69" spans="1:10" x14ac:dyDescent="0.25">
      <c r="A69" s="49" t="s">
        <v>180</v>
      </c>
      <c r="B69" s="19"/>
      <c r="C69" s="18" t="s">
        <v>181</v>
      </c>
      <c r="D69" s="18"/>
      <c r="E69" s="20"/>
      <c r="F69" s="18"/>
      <c r="G69" s="50">
        <f>SUM(G70:G73)</f>
        <v>219979.6</v>
      </c>
      <c r="H69" s="39"/>
      <c r="I69" s="40"/>
      <c r="J69" s="41"/>
    </row>
    <row r="70" spans="1:10" ht="38.25" x14ac:dyDescent="0.25">
      <c r="A70" s="45" t="s">
        <v>182</v>
      </c>
      <c r="B70" s="11" t="s">
        <v>183</v>
      </c>
      <c r="C70" s="10" t="s">
        <v>184</v>
      </c>
      <c r="D70" s="12" t="s">
        <v>87</v>
      </c>
      <c r="E70" s="13">
        <v>37.53</v>
      </c>
      <c r="F70" s="14">
        <v>787.26</v>
      </c>
      <c r="G70" s="46">
        <f t="shared" ref="G70:G98" si="12">TRUNC(E70*F70,2)</f>
        <v>29545.86</v>
      </c>
      <c r="H70" s="67">
        <f t="shared" si="0"/>
        <v>787.26</v>
      </c>
      <c r="I70" s="68">
        <f t="shared" ref="I70:I73" si="13">TRUNC(H70*E70,2)</f>
        <v>29545.86</v>
      </c>
      <c r="J70" s="69">
        <f t="shared" si="1"/>
        <v>0</v>
      </c>
    </row>
    <row r="71" spans="1:10" ht="38.25" x14ac:dyDescent="0.25">
      <c r="A71" s="45" t="s">
        <v>185</v>
      </c>
      <c r="B71" s="11" t="s">
        <v>186</v>
      </c>
      <c r="C71" s="10" t="s">
        <v>187</v>
      </c>
      <c r="D71" s="12" t="s">
        <v>87</v>
      </c>
      <c r="E71" s="13">
        <v>21.78</v>
      </c>
      <c r="F71" s="14">
        <v>774.11</v>
      </c>
      <c r="G71" s="46">
        <f t="shared" si="12"/>
        <v>16860.11</v>
      </c>
      <c r="H71" s="67">
        <f t="shared" si="0"/>
        <v>774.11</v>
      </c>
      <c r="I71" s="68">
        <f t="shared" si="13"/>
        <v>16860.11</v>
      </c>
      <c r="J71" s="69">
        <f t="shared" si="1"/>
        <v>0</v>
      </c>
    </row>
    <row r="72" spans="1:10" ht="51" x14ac:dyDescent="0.25">
      <c r="A72" s="45" t="s">
        <v>188</v>
      </c>
      <c r="B72" s="11" t="s">
        <v>189</v>
      </c>
      <c r="C72" s="10" t="s">
        <v>190</v>
      </c>
      <c r="D72" s="12" t="s">
        <v>87</v>
      </c>
      <c r="E72" s="13">
        <v>172.98</v>
      </c>
      <c r="F72" s="14">
        <v>767.93</v>
      </c>
      <c r="G72" s="46">
        <f t="shared" si="12"/>
        <v>132836.53</v>
      </c>
      <c r="H72" s="67">
        <f t="shared" si="0"/>
        <v>767.93</v>
      </c>
      <c r="I72" s="68">
        <f t="shared" si="13"/>
        <v>132836.53</v>
      </c>
      <c r="J72" s="69">
        <f t="shared" si="1"/>
        <v>0</v>
      </c>
    </row>
    <row r="73" spans="1:10" ht="38.25" x14ac:dyDescent="0.25">
      <c r="A73" s="45" t="s">
        <v>191</v>
      </c>
      <c r="B73" s="11" t="s">
        <v>192</v>
      </c>
      <c r="C73" s="10" t="s">
        <v>193</v>
      </c>
      <c r="D73" s="12" t="s">
        <v>87</v>
      </c>
      <c r="E73" s="13">
        <v>51.14</v>
      </c>
      <c r="F73" s="14">
        <v>796.58</v>
      </c>
      <c r="G73" s="46">
        <f t="shared" si="12"/>
        <v>40737.1</v>
      </c>
      <c r="H73" s="67">
        <f t="shared" si="0"/>
        <v>796.58</v>
      </c>
      <c r="I73" s="68">
        <f t="shared" si="13"/>
        <v>40737.1</v>
      </c>
      <c r="J73" s="69">
        <f t="shared" si="1"/>
        <v>0</v>
      </c>
    </row>
    <row r="74" spans="1:10" x14ac:dyDescent="0.25">
      <c r="A74" s="49" t="s">
        <v>194</v>
      </c>
      <c r="B74" s="19"/>
      <c r="C74" s="18" t="s">
        <v>195</v>
      </c>
      <c r="D74" s="18"/>
      <c r="E74" s="20"/>
      <c r="F74" s="18"/>
      <c r="G74" s="50">
        <f>G75</f>
        <v>31446.36</v>
      </c>
      <c r="H74" s="39"/>
      <c r="I74" s="40"/>
      <c r="J74" s="41"/>
    </row>
    <row r="75" spans="1:10" ht="25.5" x14ac:dyDescent="0.25">
      <c r="A75" s="45" t="s">
        <v>196</v>
      </c>
      <c r="B75" s="11" t="s">
        <v>197</v>
      </c>
      <c r="C75" s="10" t="s">
        <v>198</v>
      </c>
      <c r="D75" s="12" t="s">
        <v>87</v>
      </c>
      <c r="E75" s="13">
        <v>36</v>
      </c>
      <c r="F75" s="14">
        <v>873.51</v>
      </c>
      <c r="G75" s="46">
        <f t="shared" si="12"/>
        <v>31446.36</v>
      </c>
      <c r="H75" s="67">
        <f t="shared" si="0"/>
        <v>873.51</v>
      </c>
      <c r="I75" s="68">
        <f t="shared" ref="I75" si="14">TRUNC(H75*E75,2)</f>
        <v>31446.36</v>
      </c>
      <c r="J75" s="69">
        <f t="shared" si="1"/>
        <v>0</v>
      </c>
    </row>
    <row r="76" spans="1:10" x14ac:dyDescent="0.25">
      <c r="A76" s="49" t="s">
        <v>199</v>
      </c>
      <c r="B76" s="19"/>
      <c r="C76" s="18" t="s">
        <v>200</v>
      </c>
      <c r="D76" s="18"/>
      <c r="E76" s="20"/>
      <c r="F76" s="18"/>
      <c r="G76" s="50">
        <f>G77+G78</f>
        <v>9316.83</v>
      </c>
      <c r="H76" s="39"/>
      <c r="I76" s="40"/>
      <c r="J76" s="41"/>
    </row>
    <row r="77" spans="1:10" ht="25.5" x14ac:dyDescent="0.25">
      <c r="A77" s="45" t="s">
        <v>201</v>
      </c>
      <c r="B77" s="11" t="s">
        <v>202</v>
      </c>
      <c r="C77" s="10" t="s">
        <v>203</v>
      </c>
      <c r="D77" s="12" t="s">
        <v>87</v>
      </c>
      <c r="E77" s="13">
        <v>10.119999999999999</v>
      </c>
      <c r="F77" s="14">
        <v>751.62</v>
      </c>
      <c r="G77" s="46">
        <f t="shared" si="12"/>
        <v>7606.39</v>
      </c>
      <c r="H77" s="67">
        <f t="shared" ref="H77:H139" si="15">TRUNC(F77*(1-$H$7),2)</f>
        <v>751.62</v>
      </c>
      <c r="I77" s="68">
        <f t="shared" ref="I77:I78" si="16">TRUNC(H77*E77,2)</f>
        <v>7606.39</v>
      </c>
      <c r="J77" s="69">
        <f t="shared" ref="J77:J139" si="17">1-I77/G77</f>
        <v>0</v>
      </c>
    </row>
    <row r="78" spans="1:10" ht="25.5" x14ac:dyDescent="0.25">
      <c r="A78" s="45" t="s">
        <v>204</v>
      </c>
      <c r="B78" s="11" t="s">
        <v>205</v>
      </c>
      <c r="C78" s="10" t="s">
        <v>206</v>
      </c>
      <c r="D78" s="12" t="s">
        <v>87</v>
      </c>
      <c r="E78" s="13">
        <v>10.88</v>
      </c>
      <c r="F78" s="14">
        <v>157.21</v>
      </c>
      <c r="G78" s="46">
        <f t="shared" si="12"/>
        <v>1710.44</v>
      </c>
      <c r="H78" s="67">
        <f t="shared" si="15"/>
        <v>157.21</v>
      </c>
      <c r="I78" s="68">
        <f t="shared" si="16"/>
        <v>1710.44</v>
      </c>
      <c r="J78" s="69">
        <f t="shared" si="17"/>
        <v>0</v>
      </c>
    </row>
    <row r="79" spans="1:10" x14ac:dyDescent="0.25">
      <c r="A79" s="49" t="s">
        <v>207</v>
      </c>
      <c r="B79" s="19"/>
      <c r="C79" s="18" t="s">
        <v>208</v>
      </c>
      <c r="D79" s="18"/>
      <c r="E79" s="20"/>
      <c r="F79" s="18"/>
      <c r="G79" s="50">
        <f>SUM(G80:G86)</f>
        <v>480723.12</v>
      </c>
      <c r="H79" s="39"/>
      <c r="I79" s="40"/>
      <c r="J79" s="41"/>
    </row>
    <row r="80" spans="1:10" ht="38.25" x14ac:dyDescent="0.25">
      <c r="A80" s="45" t="s">
        <v>209</v>
      </c>
      <c r="B80" s="11" t="s">
        <v>210</v>
      </c>
      <c r="C80" s="10" t="s">
        <v>211</v>
      </c>
      <c r="D80" s="12" t="s">
        <v>33</v>
      </c>
      <c r="E80" s="13">
        <v>141.05000000000001</v>
      </c>
      <c r="F80" s="14">
        <v>92.57</v>
      </c>
      <c r="G80" s="46">
        <f t="shared" si="12"/>
        <v>13056.99</v>
      </c>
      <c r="H80" s="67">
        <f t="shared" si="15"/>
        <v>92.57</v>
      </c>
      <c r="I80" s="68">
        <f t="shared" ref="I80:I98" si="18">TRUNC(H80*E80,2)</f>
        <v>13056.99</v>
      </c>
      <c r="J80" s="69">
        <f t="shared" si="17"/>
        <v>0</v>
      </c>
    </row>
    <row r="81" spans="1:10" ht="38.25" x14ac:dyDescent="0.25">
      <c r="A81" s="51" t="s">
        <v>212</v>
      </c>
      <c r="B81" s="11" t="s">
        <v>213</v>
      </c>
      <c r="C81" s="10" t="s">
        <v>214</v>
      </c>
      <c r="D81" s="26" t="s">
        <v>33</v>
      </c>
      <c r="E81" s="23">
        <v>124.61</v>
      </c>
      <c r="F81" s="14">
        <v>122.43</v>
      </c>
      <c r="G81" s="46">
        <f t="shared" si="12"/>
        <v>15256</v>
      </c>
      <c r="H81" s="67">
        <f t="shared" si="15"/>
        <v>122.43</v>
      </c>
      <c r="I81" s="68">
        <f t="shared" si="18"/>
        <v>15256</v>
      </c>
      <c r="J81" s="69">
        <f t="shared" si="17"/>
        <v>0</v>
      </c>
    </row>
    <row r="82" spans="1:10" ht="51" x14ac:dyDescent="0.25">
      <c r="A82" s="45" t="s">
        <v>215</v>
      </c>
      <c r="B82" s="11" t="s">
        <v>216</v>
      </c>
      <c r="C82" s="10" t="s">
        <v>217</v>
      </c>
      <c r="D82" s="12" t="s">
        <v>33</v>
      </c>
      <c r="E82" s="13">
        <v>253.36</v>
      </c>
      <c r="F82" s="14">
        <v>114.16</v>
      </c>
      <c r="G82" s="46">
        <f t="shared" si="12"/>
        <v>28923.57</v>
      </c>
      <c r="H82" s="67">
        <f t="shared" si="15"/>
        <v>114.16</v>
      </c>
      <c r="I82" s="68">
        <f t="shared" si="18"/>
        <v>28923.57</v>
      </c>
      <c r="J82" s="69">
        <f t="shared" si="17"/>
        <v>0</v>
      </c>
    </row>
    <row r="83" spans="1:10" ht="51" x14ac:dyDescent="0.25">
      <c r="A83" s="45" t="s">
        <v>218</v>
      </c>
      <c r="B83" s="11" t="s">
        <v>219</v>
      </c>
      <c r="C83" s="10" t="s">
        <v>220</v>
      </c>
      <c r="D83" s="12" t="s">
        <v>33</v>
      </c>
      <c r="E83" s="13">
        <v>1328.74</v>
      </c>
      <c r="F83" s="14">
        <v>274.88</v>
      </c>
      <c r="G83" s="46">
        <f t="shared" si="12"/>
        <v>365244.05</v>
      </c>
      <c r="H83" s="67">
        <f t="shared" si="15"/>
        <v>274.88</v>
      </c>
      <c r="I83" s="68">
        <f t="shared" si="18"/>
        <v>365244.05</v>
      </c>
      <c r="J83" s="69">
        <f t="shared" si="17"/>
        <v>0</v>
      </c>
    </row>
    <row r="84" spans="1:10" ht="38.25" x14ac:dyDescent="0.25">
      <c r="A84" s="45" t="s">
        <v>221</v>
      </c>
      <c r="B84" s="11" t="s">
        <v>222</v>
      </c>
      <c r="C84" s="10" t="s">
        <v>223</v>
      </c>
      <c r="D84" s="12" t="s">
        <v>33</v>
      </c>
      <c r="E84" s="13">
        <v>184.7</v>
      </c>
      <c r="F84" s="14">
        <v>133.33000000000001</v>
      </c>
      <c r="G84" s="46">
        <f t="shared" si="12"/>
        <v>24626.05</v>
      </c>
      <c r="H84" s="67">
        <f t="shared" si="15"/>
        <v>133.33000000000001</v>
      </c>
      <c r="I84" s="68">
        <f t="shared" si="18"/>
        <v>24626.05</v>
      </c>
      <c r="J84" s="69">
        <f t="shared" si="17"/>
        <v>0</v>
      </c>
    </row>
    <row r="85" spans="1:10" ht="38.25" x14ac:dyDescent="0.25">
      <c r="A85" s="45" t="s">
        <v>224</v>
      </c>
      <c r="B85" s="11" t="s">
        <v>225</v>
      </c>
      <c r="C85" s="10" t="s">
        <v>226</v>
      </c>
      <c r="D85" s="12" t="s">
        <v>33</v>
      </c>
      <c r="E85" s="13">
        <v>182.84</v>
      </c>
      <c r="F85" s="14">
        <v>162.11000000000001</v>
      </c>
      <c r="G85" s="46">
        <f t="shared" si="12"/>
        <v>29640.19</v>
      </c>
      <c r="H85" s="67">
        <f t="shared" si="15"/>
        <v>162.11000000000001</v>
      </c>
      <c r="I85" s="68">
        <f t="shared" si="18"/>
        <v>29640.19</v>
      </c>
      <c r="J85" s="69">
        <f t="shared" si="17"/>
        <v>0</v>
      </c>
    </row>
    <row r="86" spans="1:10" ht="38.25" x14ac:dyDescent="0.25">
      <c r="A86" s="45" t="s">
        <v>227</v>
      </c>
      <c r="B86" s="11" t="s">
        <v>228</v>
      </c>
      <c r="C86" s="10" t="s">
        <v>229</v>
      </c>
      <c r="D86" s="12" t="s">
        <v>33</v>
      </c>
      <c r="E86" s="13">
        <v>9.3800000000000008</v>
      </c>
      <c r="F86" s="14">
        <v>423.91</v>
      </c>
      <c r="G86" s="46">
        <f t="shared" si="12"/>
        <v>3976.27</v>
      </c>
      <c r="H86" s="67">
        <f t="shared" si="15"/>
        <v>423.91</v>
      </c>
      <c r="I86" s="68">
        <f t="shared" si="18"/>
        <v>3976.27</v>
      </c>
      <c r="J86" s="69">
        <f t="shared" si="17"/>
        <v>0</v>
      </c>
    </row>
    <row r="87" spans="1:10" x14ac:dyDescent="0.25">
      <c r="A87" s="49" t="s">
        <v>230</v>
      </c>
      <c r="B87" s="19"/>
      <c r="C87" s="18" t="s">
        <v>231</v>
      </c>
      <c r="D87" s="18"/>
      <c r="E87" s="20"/>
      <c r="F87" s="18"/>
      <c r="G87" s="50">
        <f>G88</f>
        <v>76377.929999999993</v>
      </c>
      <c r="H87" s="39"/>
      <c r="I87" s="40"/>
      <c r="J87" s="41"/>
    </row>
    <row r="88" spans="1:10" ht="38.25" x14ac:dyDescent="0.25">
      <c r="A88" s="45" t="s">
        <v>232</v>
      </c>
      <c r="B88" s="11" t="s">
        <v>233</v>
      </c>
      <c r="C88" s="10" t="s">
        <v>234</v>
      </c>
      <c r="D88" s="12" t="s">
        <v>87</v>
      </c>
      <c r="E88" s="13">
        <v>2855.25</v>
      </c>
      <c r="F88" s="14">
        <v>26.75</v>
      </c>
      <c r="G88" s="46">
        <f t="shared" si="12"/>
        <v>76377.929999999993</v>
      </c>
      <c r="H88" s="67">
        <f t="shared" si="15"/>
        <v>26.75</v>
      </c>
      <c r="I88" s="68">
        <f t="shared" si="18"/>
        <v>76377.929999999993</v>
      </c>
      <c r="J88" s="69">
        <f t="shared" si="17"/>
        <v>0</v>
      </c>
    </row>
    <row r="89" spans="1:10" x14ac:dyDescent="0.25">
      <c r="A89" s="49" t="s">
        <v>235</v>
      </c>
      <c r="B89" s="19"/>
      <c r="C89" s="18" t="s">
        <v>236</v>
      </c>
      <c r="D89" s="18"/>
      <c r="E89" s="20"/>
      <c r="F89" s="18"/>
      <c r="G89" s="50">
        <f>G90+G91</f>
        <v>290099</v>
      </c>
      <c r="H89" s="39"/>
      <c r="I89" s="40"/>
      <c r="J89" s="41"/>
    </row>
    <row r="90" spans="1:10" ht="25.5" x14ac:dyDescent="0.25">
      <c r="A90" s="45" t="s">
        <v>237</v>
      </c>
      <c r="B90" s="11" t="s">
        <v>238</v>
      </c>
      <c r="C90" s="10" t="s">
        <v>239</v>
      </c>
      <c r="D90" s="12" t="s">
        <v>240</v>
      </c>
      <c r="E90" s="13">
        <v>80.819999999999993</v>
      </c>
      <c r="F90" s="14">
        <v>2728.43</v>
      </c>
      <c r="G90" s="46">
        <f t="shared" si="12"/>
        <v>220511.71</v>
      </c>
      <c r="H90" s="67">
        <f t="shared" si="15"/>
        <v>2728.43</v>
      </c>
      <c r="I90" s="68">
        <f t="shared" si="18"/>
        <v>220511.71</v>
      </c>
      <c r="J90" s="69">
        <f t="shared" si="17"/>
        <v>0</v>
      </c>
    </row>
    <row r="91" spans="1:10" ht="25.5" x14ac:dyDescent="0.25">
      <c r="A91" s="51" t="s">
        <v>241</v>
      </c>
      <c r="B91" s="11" t="s">
        <v>242</v>
      </c>
      <c r="C91" s="10" t="s">
        <v>243</v>
      </c>
      <c r="D91" s="12" t="s">
        <v>240</v>
      </c>
      <c r="E91" s="23">
        <v>54.88</v>
      </c>
      <c r="F91" s="14">
        <v>1267.99</v>
      </c>
      <c r="G91" s="46">
        <f t="shared" si="12"/>
        <v>69587.289999999994</v>
      </c>
      <c r="H91" s="67">
        <f t="shared" si="15"/>
        <v>1267.99</v>
      </c>
      <c r="I91" s="68">
        <f t="shared" si="18"/>
        <v>69587.289999999994</v>
      </c>
      <c r="J91" s="69">
        <f t="shared" si="17"/>
        <v>0</v>
      </c>
    </row>
    <row r="92" spans="1:10" x14ac:dyDescent="0.25">
      <c r="A92" s="49" t="s">
        <v>244</v>
      </c>
      <c r="B92" s="19"/>
      <c r="C92" s="18" t="s">
        <v>245</v>
      </c>
      <c r="D92" s="18"/>
      <c r="E92" s="20"/>
      <c r="F92" s="18"/>
      <c r="G92" s="50">
        <f>G93+G94</f>
        <v>8149.6799999999994</v>
      </c>
      <c r="H92" s="39"/>
      <c r="I92" s="40"/>
      <c r="J92" s="41"/>
    </row>
    <row r="93" spans="1:10" ht="38.25" x14ac:dyDescent="0.25">
      <c r="A93" s="45" t="s">
        <v>246</v>
      </c>
      <c r="B93" s="11" t="s">
        <v>247</v>
      </c>
      <c r="C93" s="10" t="s">
        <v>248</v>
      </c>
      <c r="D93" s="12" t="s">
        <v>249</v>
      </c>
      <c r="E93" s="13">
        <v>648</v>
      </c>
      <c r="F93" s="14">
        <v>10.32</v>
      </c>
      <c r="G93" s="46">
        <f t="shared" si="12"/>
        <v>6687.36</v>
      </c>
      <c r="H93" s="67">
        <f t="shared" si="15"/>
        <v>10.32</v>
      </c>
      <c r="I93" s="68">
        <f t="shared" si="18"/>
        <v>6687.36</v>
      </c>
      <c r="J93" s="69">
        <f t="shared" si="17"/>
        <v>0</v>
      </c>
    </row>
    <row r="94" spans="1:10" ht="51" x14ac:dyDescent="0.25">
      <c r="A94" s="45" t="s">
        <v>250</v>
      </c>
      <c r="B94" s="11" t="s">
        <v>251</v>
      </c>
      <c r="C94" s="10" t="s">
        <v>252</v>
      </c>
      <c r="D94" s="12" t="s">
        <v>33</v>
      </c>
      <c r="E94" s="13">
        <v>108</v>
      </c>
      <c r="F94" s="14">
        <v>13.54</v>
      </c>
      <c r="G94" s="46">
        <f t="shared" si="12"/>
        <v>1462.32</v>
      </c>
      <c r="H94" s="67">
        <f t="shared" si="15"/>
        <v>13.54</v>
      </c>
      <c r="I94" s="68">
        <f t="shared" si="18"/>
        <v>1462.32</v>
      </c>
      <c r="J94" s="69">
        <f t="shared" si="17"/>
        <v>0</v>
      </c>
    </row>
    <row r="95" spans="1:10" x14ac:dyDescent="0.25">
      <c r="A95" s="49" t="s">
        <v>253</v>
      </c>
      <c r="B95" s="19"/>
      <c r="C95" s="18" t="s">
        <v>254</v>
      </c>
      <c r="D95" s="18"/>
      <c r="E95" s="20"/>
      <c r="F95" s="18"/>
      <c r="G95" s="50">
        <f>G96</f>
        <v>497.13</v>
      </c>
      <c r="H95" s="39"/>
      <c r="I95" s="40"/>
      <c r="J95" s="41"/>
    </row>
    <row r="96" spans="1:10" ht="38.25" x14ac:dyDescent="0.25">
      <c r="A96" s="45" t="s">
        <v>255</v>
      </c>
      <c r="B96" s="11" t="s">
        <v>256</v>
      </c>
      <c r="C96" s="10" t="s">
        <v>257</v>
      </c>
      <c r="D96" s="12" t="s">
        <v>33</v>
      </c>
      <c r="E96" s="13">
        <v>3</v>
      </c>
      <c r="F96" s="14">
        <v>165.71</v>
      </c>
      <c r="G96" s="46">
        <f t="shared" si="12"/>
        <v>497.13</v>
      </c>
      <c r="H96" s="67">
        <f t="shared" si="15"/>
        <v>165.71</v>
      </c>
      <c r="I96" s="68">
        <f t="shared" si="18"/>
        <v>497.13</v>
      </c>
      <c r="J96" s="69">
        <f t="shared" si="17"/>
        <v>0</v>
      </c>
    </row>
    <row r="97" spans="1:10" x14ac:dyDescent="0.25">
      <c r="A97" s="49" t="s">
        <v>258</v>
      </c>
      <c r="B97" s="19"/>
      <c r="C97" s="18" t="s">
        <v>259</v>
      </c>
      <c r="D97" s="18"/>
      <c r="E97" s="20"/>
      <c r="F97" s="18"/>
      <c r="G97" s="50">
        <f>SUM(G98:G98)</f>
        <v>57208.59</v>
      </c>
      <c r="H97" s="39"/>
      <c r="I97" s="40"/>
      <c r="J97" s="41"/>
    </row>
    <row r="98" spans="1:10" ht="25.5" x14ac:dyDescent="0.25">
      <c r="A98" s="45" t="s">
        <v>260</v>
      </c>
      <c r="B98" s="11" t="s">
        <v>261</v>
      </c>
      <c r="C98" s="10" t="s">
        <v>262</v>
      </c>
      <c r="D98" s="12" t="s">
        <v>33</v>
      </c>
      <c r="E98" s="13">
        <v>190.34</v>
      </c>
      <c r="F98" s="14">
        <v>300.56</v>
      </c>
      <c r="G98" s="46">
        <f t="shared" si="12"/>
        <v>57208.59</v>
      </c>
      <c r="H98" s="67">
        <f t="shared" si="15"/>
        <v>300.56</v>
      </c>
      <c r="I98" s="68">
        <f t="shared" si="18"/>
        <v>57208.59</v>
      </c>
      <c r="J98" s="69">
        <f t="shared" si="17"/>
        <v>0</v>
      </c>
    </row>
    <row r="99" spans="1:10" ht="25.5" x14ac:dyDescent="0.25">
      <c r="A99" s="49" t="s">
        <v>263</v>
      </c>
      <c r="B99" s="19"/>
      <c r="C99" s="18" t="s">
        <v>264</v>
      </c>
      <c r="D99" s="18"/>
      <c r="E99" s="20"/>
      <c r="F99" s="18"/>
      <c r="G99" s="50">
        <f>G100+G103+G106+G108+G113</f>
        <v>339484.83999999997</v>
      </c>
      <c r="H99" s="39"/>
      <c r="I99" s="40"/>
      <c r="J99" s="41"/>
    </row>
    <row r="100" spans="1:10" ht="25.5" x14ac:dyDescent="0.25">
      <c r="A100" s="49" t="s">
        <v>265</v>
      </c>
      <c r="B100" s="19"/>
      <c r="C100" s="18" t="s">
        <v>266</v>
      </c>
      <c r="D100" s="18"/>
      <c r="E100" s="20"/>
      <c r="F100" s="18"/>
      <c r="G100" s="50">
        <f>G101+G102</f>
        <v>22066.18</v>
      </c>
      <c r="H100" s="39"/>
      <c r="I100" s="40"/>
      <c r="J100" s="41"/>
    </row>
    <row r="101" spans="1:10" ht="51" x14ac:dyDescent="0.25">
      <c r="A101" s="45" t="s">
        <v>267</v>
      </c>
      <c r="B101" s="11" t="s">
        <v>268</v>
      </c>
      <c r="C101" s="10" t="s">
        <v>269</v>
      </c>
      <c r="D101" s="12" t="s">
        <v>78</v>
      </c>
      <c r="E101" s="13">
        <v>315.49</v>
      </c>
      <c r="F101" s="14">
        <v>51.74</v>
      </c>
      <c r="G101" s="46">
        <f t="shared" ref="G101:G102" si="19">TRUNC(E101*F101,2)</f>
        <v>16323.45</v>
      </c>
      <c r="H101" s="67">
        <f t="shared" si="15"/>
        <v>51.74</v>
      </c>
      <c r="I101" s="68">
        <f t="shared" ref="I101:I102" si="20">TRUNC(H101*E101,2)</f>
        <v>16323.45</v>
      </c>
      <c r="J101" s="69">
        <f t="shared" si="17"/>
        <v>0</v>
      </c>
    </row>
    <row r="102" spans="1:10" ht="25.5" x14ac:dyDescent="0.25">
      <c r="A102" s="45" t="s">
        <v>270</v>
      </c>
      <c r="B102" s="11" t="s">
        <v>271</v>
      </c>
      <c r="C102" s="10" t="s">
        <v>272</v>
      </c>
      <c r="D102" s="12" t="s">
        <v>78</v>
      </c>
      <c r="E102" s="13">
        <v>123.42</v>
      </c>
      <c r="F102" s="14">
        <v>46.53</v>
      </c>
      <c r="G102" s="46">
        <f t="shared" si="19"/>
        <v>5742.73</v>
      </c>
      <c r="H102" s="67">
        <f t="shared" si="15"/>
        <v>46.53</v>
      </c>
      <c r="I102" s="68">
        <f t="shared" si="20"/>
        <v>5742.73</v>
      </c>
      <c r="J102" s="69">
        <f t="shared" si="17"/>
        <v>0</v>
      </c>
    </row>
    <row r="103" spans="1:10" ht="25.5" x14ac:dyDescent="0.25">
      <c r="A103" s="49" t="s">
        <v>273</v>
      </c>
      <c r="B103" s="19"/>
      <c r="C103" s="18" t="s">
        <v>274</v>
      </c>
      <c r="D103" s="18"/>
      <c r="E103" s="20"/>
      <c r="F103" s="18"/>
      <c r="G103" s="50">
        <f>G104+G105</f>
        <v>162219.96</v>
      </c>
      <c r="H103" s="39"/>
      <c r="I103" s="40"/>
      <c r="J103" s="41"/>
    </row>
    <row r="104" spans="1:10" ht="25.5" x14ac:dyDescent="0.25">
      <c r="A104" s="45" t="s">
        <v>275</v>
      </c>
      <c r="B104" s="11" t="s">
        <v>276</v>
      </c>
      <c r="C104" s="10" t="s">
        <v>277</v>
      </c>
      <c r="D104" s="12" t="s">
        <v>78</v>
      </c>
      <c r="E104" s="13">
        <v>217.78</v>
      </c>
      <c r="F104" s="14">
        <v>255.26</v>
      </c>
      <c r="G104" s="46">
        <f t="shared" ref="G104:G105" si="21">TRUNC(E104*F104,2)</f>
        <v>55590.52</v>
      </c>
      <c r="H104" s="67">
        <f t="shared" si="15"/>
        <v>255.26</v>
      </c>
      <c r="I104" s="68">
        <f t="shared" ref="I104:I105" si="22">TRUNC(H104*E104,2)</f>
        <v>55590.52</v>
      </c>
      <c r="J104" s="69">
        <f t="shared" si="17"/>
        <v>0</v>
      </c>
    </row>
    <row r="105" spans="1:10" ht="25.5" x14ac:dyDescent="0.25">
      <c r="A105" s="45" t="s">
        <v>278</v>
      </c>
      <c r="B105" s="11" t="s">
        <v>279</v>
      </c>
      <c r="C105" s="10" t="s">
        <v>280</v>
      </c>
      <c r="D105" s="12" t="s">
        <v>102</v>
      </c>
      <c r="E105" s="13">
        <v>217.78</v>
      </c>
      <c r="F105" s="14">
        <v>489.62</v>
      </c>
      <c r="G105" s="46">
        <f t="shared" si="21"/>
        <v>106629.44</v>
      </c>
      <c r="H105" s="67">
        <f t="shared" si="15"/>
        <v>489.62</v>
      </c>
      <c r="I105" s="68">
        <f t="shared" si="22"/>
        <v>106629.44</v>
      </c>
      <c r="J105" s="69">
        <f t="shared" si="17"/>
        <v>0</v>
      </c>
    </row>
    <row r="106" spans="1:10" x14ac:dyDescent="0.25">
      <c r="A106" s="49" t="s">
        <v>281</v>
      </c>
      <c r="B106" s="19"/>
      <c r="C106" s="18" t="s">
        <v>282</v>
      </c>
      <c r="D106" s="18"/>
      <c r="E106" s="20"/>
      <c r="F106" s="18"/>
      <c r="G106" s="50">
        <f>G107</f>
        <v>6595.41</v>
      </c>
      <c r="H106" s="39"/>
      <c r="I106" s="40"/>
      <c r="J106" s="41"/>
    </row>
    <row r="107" spans="1:10" ht="25.5" x14ac:dyDescent="0.25">
      <c r="A107" s="45" t="s">
        <v>283</v>
      </c>
      <c r="B107" s="11" t="s">
        <v>284</v>
      </c>
      <c r="C107" s="10" t="s">
        <v>285</v>
      </c>
      <c r="D107" s="12" t="s">
        <v>102</v>
      </c>
      <c r="E107" s="13">
        <v>79.31</v>
      </c>
      <c r="F107" s="14">
        <v>83.16</v>
      </c>
      <c r="G107" s="46">
        <f t="shared" ref="G107" si="23">TRUNC(E107*F107,2)</f>
        <v>6595.41</v>
      </c>
      <c r="H107" s="67">
        <f t="shared" si="15"/>
        <v>83.16</v>
      </c>
      <c r="I107" s="68">
        <f t="shared" ref="I107" si="24">TRUNC(H107*E107,2)</f>
        <v>6595.41</v>
      </c>
      <c r="J107" s="69">
        <f t="shared" si="17"/>
        <v>0</v>
      </c>
    </row>
    <row r="108" spans="1:10" x14ac:dyDescent="0.25">
      <c r="A108" s="49" t="s">
        <v>286</v>
      </c>
      <c r="B108" s="19"/>
      <c r="C108" s="18" t="s">
        <v>287</v>
      </c>
      <c r="D108" s="18"/>
      <c r="E108" s="20"/>
      <c r="F108" s="18"/>
      <c r="G108" s="50">
        <f>SUM(G109:G112)</f>
        <v>138789.67000000001</v>
      </c>
      <c r="H108" s="39"/>
      <c r="I108" s="40"/>
      <c r="J108" s="41"/>
    </row>
    <row r="109" spans="1:10" ht="25.5" x14ac:dyDescent="0.25">
      <c r="A109" s="45" t="s">
        <v>288</v>
      </c>
      <c r="B109" s="11" t="s">
        <v>289</v>
      </c>
      <c r="C109" s="10" t="s">
        <v>290</v>
      </c>
      <c r="D109" s="12" t="s">
        <v>40</v>
      </c>
      <c r="E109" s="13">
        <v>12</v>
      </c>
      <c r="F109" s="14">
        <v>1020.01</v>
      </c>
      <c r="G109" s="46">
        <f t="shared" ref="G109:G114" si="25">TRUNC(E109*F109,2)</f>
        <v>12240.12</v>
      </c>
      <c r="H109" s="67">
        <f t="shared" si="15"/>
        <v>1020.01</v>
      </c>
      <c r="I109" s="68">
        <f t="shared" ref="I109:I112" si="26">TRUNC(H109*E109,2)</f>
        <v>12240.12</v>
      </c>
      <c r="J109" s="69">
        <f t="shared" si="17"/>
        <v>0</v>
      </c>
    </row>
    <row r="110" spans="1:10" ht="25.5" x14ac:dyDescent="0.25">
      <c r="A110" s="45" t="s">
        <v>291</v>
      </c>
      <c r="B110" s="11" t="s">
        <v>292</v>
      </c>
      <c r="C110" s="10" t="s">
        <v>293</v>
      </c>
      <c r="D110" s="12" t="s">
        <v>40</v>
      </c>
      <c r="E110" s="13">
        <v>4</v>
      </c>
      <c r="F110" s="14">
        <v>748</v>
      </c>
      <c r="G110" s="46">
        <f t="shared" si="25"/>
        <v>2992</v>
      </c>
      <c r="H110" s="67">
        <f t="shared" si="15"/>
        <v>748</v>
      </c>
      <c r="I110" s="68">
        <f t="shared" si="26"/>
        <v>2992</v>
      </c>
      <c r="J110" s="69">
        <f t="shared" si="17"/>
        <v>0</v>
      </c>
    </row>
    <row r="111" spans="1:10" ht="25.5" x14ac:dyDescent="0.25">
      <c r="A111" s="45" t="s">
        <v>294</v>
      </c>
      <c r="B111" s="11" t="s">
        <v>295</v>
      </c>
      <c r="C111" s="10" t="s">
        <v>296</v>
      </c>
      <c r="D111" s="12" t="s">
        <v>40</v>
      </c>
      <c r="E111" s="13">
        <v>11</v>
      </c>
      <c r="F111" s="14">
        <v>1411</v>
      </c>
      <c r="G111" s="46">
        <f t="shared" si="25"/>
        <v>15521</v>
      </c>
      <c r="H111" s="67">
        <f t="shared" si="15"/>
        <v>1411</v>
      </c>
      <c r="I111" s="68">
        <f t="shared" si="26"/>
        <v>15521</v>
      </c>
      <c r="J111" s="69">
        <f t="shared" si="17"/>
        <v>0</v>
      </c>
    </row>
    <row r="112" spans="1:10" ht="25.5" x14ac:dyDescent="0.25">
      <c r="A112" s="45" t="s">
        <v>297</v>
      </c>
      <c r="B112" s="11" t="s">
        <v>298</v>
      </c>
      <c r="C112" s="10" t="s">
        <v>299</v>
      </c>
      <c r="D112" s="12" t="s">
        <v>40</v>
      </c>
      <c r="E112" s="13">
        <v>31</v>
      </c>
      <c r="F112" s="14">
        <v>3485.05</v>
      </c>
      <c r="G112" s="46">
        <f t="shared" si="25"/>
        <v>108036.55</v>
      </c>
      <c r="H112" s="67">
        <f t="shared" si="15"/>
        <v>3485.05</v>
      </c>
      <c r="I112" s="68">
        <f t="shared" si="26"/>
        <v>108036.55</v>
      </c>
      <c r="J112" s="69">
        <f t="shared" si="17"/>
        <v>0</v>
      </c>
    </row>
    <row r="113" spans="1:10" x14ac:dyDescent="0.25">
      <c r="A113" s="49" t="s">
        <v>300</v>
      </c>
      <c r="B113" s="19"/>
      <c r="C113" s="18" t="s">
        <v>301</v>
      </c>
      <c r="D113" s="18"/>
      <c r="E113" s="20"/>
      <c r="F113" s="18"/>
      <c r="G113" s="50">
        <f>G114</f>
        <v>9813.6200000000008</v>
      </c>
      <c r="H113" s="39"/>
      <c r="I113" s="40"/>
      <c r="J113" s="41"/>
    </row>
    <row r="114" spans="1:10" ht="25.5" x14ac:dyDescent="0.25">
      <c r="A114" s="45" t="s">
        <v>302</v>
      </c>
      <c r="B114" s="11" t="s">
        <v>303</v>
      </c>
      <c r="C114" s="10" t="s">
        <v>304</v>
      </c>
      <c r="D114" s="12" t="s">
        <v>40</v>
      </c>
      <c r="E114" s="13">
        <v>2</v>
      </c>
      <c r="F114" s="14">
        <v>4906.8100000000004</v>
      </c>
      <c r="G114" s="46">
        <f t="shared" si="25"/>
        <v>9813.6200000000008</v>
      </c>
      <c r="H114" s="67">
        <f t="shared" si="15"/>
        <v>4906.8100000000004</v>
      </c>
      <c r="I114" s="68">
        <f t="shared" ref="I114" si="27">TRUNC(H114*E114,2)</f>
        <v>9813.6200000000008</v>
      </c>
      <c r="J114" s="69">
        <f t="shared" si="17"/>
        <v>0</v>
      </c>
    </row>
    <row r="115" spans="1:10" x14ac:dyDescent="0.25">
      <c r="A115" s="49" t="s">
        <v>305</v>
      </c>
      <c r="B115" s="19"/>
      <c r="C115" s="18" t="s">
        <v>306</v>
      </c>
      <c r="D115" s="18"/>
      <c r="E115" s="20"/>
      <c r="F115" s="18"/>
      <c r="G115" s="50">
        <f>G116</f>
        <v>103265.06999999999</v>
      </c>
      <c r="H115" s="39"/>
      <c r="I115" s="40"/>
      <c r="J115" s="41"/>
    </row>
    <row r="116" spans="1:10" x14ac:dyDescent="0.25">
      <c r="A116" s="49" t="s">
        <v>307</v>
      </c>
      <c r="B116" s="19"/>
      <c r="C116" s="18" t="s">
        <v>308</v>
      </c>
      <c r="D116" s="18"/>
      <c r="E116" s="20"/>
      <c r="F116" s="18"/>
      <c r="G116" s="50">
        <f>SUM(G117:G119)</f>
        <v>103265.06999999999</v>
      </c>
      <c r="H116" s="39"/>
      <c r="I116" s="40"/>
      <c r="J116" s="41"/>
    </row>
    <row r="117" spans="1:10" ht="38.25" x14ac:dyDescent="0.25">
      <c r="A117" s="45" t="s">
        <v>309</v>
      </c>
      <c r="B117" s="11" t="s">
        <v>310</v>
      </c>
      <c r="C117" s="10" t="s">
        <v>311</v>
      </c>
      <c r="D117" s="12" t="s">
        <v>33</v>
      </c>
      <c r="E117" s="13">
        <v>4.32</v>
      </c>
      <c r="F117" s="14">
        <v>1367.68</v>
      </c>
      <c r="G117" s="46">
        <f t="shared" ref="G117:G119" si="28">TRUNC(E117*F117,2)</f>
        <v>5908.37</v>
      </c>
      <c r="H117" s="67">
        <f t="shared" si="15"/>
        <v>1367.68</v>
      </c>
      <c r="I117" s="68">
        <f t="shared" ref="I117:I119" si="29">TRUNC(H117*E117,2)</f>
        <v>5908.37</v>
      </c>
      <c r="J117" s="69">
        <f t="shared" si="17"/>
        <v>0</v>
      </c>
    </row>
    <row r="118" spans="1:10" x14ac:dyDescent="0.25">
      <c r="A118" s="45" t="s">
        <v>312</v>
      </c>
      <c r="B118" s="11" t="s">
        <v>313</v>
      </c>
      <c r="C118" s="10" t="s">
        <v>314</v>
      </c>
      <c r="D118" s="12" t="s">
        <v>78</v>
      </c>
      <c r="E118" s="13">
        <v>450.28</v>
      </c>
      <c r="F118" s="14">
        <v>2.1</v>
      </c>
      <c r="G118" s="46">
        <f t="shared" si="28"/>
        <v>945.58</v>
      </c>
      <c r="H118" s="67">
        <f t="shared" si="15"/>
        <v>2.1</v>
      </c>
      <c r="I118" s="68">
        <f t="shared" si="29"/>
        <v>945.58</v>
      </c>
      <c r="J118" s="69">
        <f t="shared" si="17"/>
        <v>0</v>
      </c>
    </row>
    <row r="119" spans="1:10" ht="63.75" x14ac:dyDescent="0.25">
      <c r="A119" s="45" t="s">
        <v>315</v>
      </c>
      <c r="B119" s="11" t="s">
        <v>316</v>
      </c>
      <c r="C119" s="10" t="s">
        <v>317</v>
      </c>
      <c r="D119" s="12" t="s">
        <v>33</v>
      </c>
      <c r="E119" s="13">
        <v>676</v>
      </c>
      <c r="F119" s="14">
        <v>142.62</v>
      </c>
      <c r="G119" s="46">
        <f t="shared" si="28"/>
        <v>96411.12</v>
      </c>
      <c r="H119" s="67">
        <f t="shared" si="15"/>
        <v>142.62</v>
      </c>
      <c r="I119" s="68">
        <f t="shared" si="29"/>
        <v>96411.12</v>
      </c>
      <c r="J119" s="69">
        <f t="shared" si="17"/>
        <v>0</v>
      </c>
    </row>
    <row r="120" spans="1:10" x14ac:dyDescent="0.25">
      <c r="A120" s="49" t="s">
        <v>318</v>
      </c>
      <c r="B120" s="19"/>
      <c r="C120" s="18" t="s">
        <v>319</v>
      </c>
      <c r="D120" s="18"/>
      <c r="E120" s="20"/>
      <c r="F120" s="18"/>
      <c r="G120" s="50">
        <f>SUM(G121:G124)</f>
        <v>21924.87</v>
      </c>
      <c r="H120" s="39"/>
      <c r="I120" s="40"/>
      <c r="J120" s="41"/>
    </row>
    <row r="121" spans="1:10" ht="38.25" x14ac:dyDescent="0.25">
      <c r="A121" s="51" t="s">
        <v>320</v>
      </c>
      <c r="B121" s="27" t="s">
        <v>321</v>
      </c>
      <c r="C121" s="21" t="s">
        <v>322</v>
      </c>
      <c r="D121" s="26" t="s">
        <v>33</v>
      </c>
      <c r="E121" s="23">
        <v>12.63</v>
      </c>
      <c r="F121" s="14">
        <v>1503.23</v>
      </c>
      <c r="G121" s="46">
        <f t="shared" ref="G121:G124" si="30">TRUNC(E121*F121,2)</f>
        <v>18985.79</v>
      </c>
      <c r="H121" s="67">
        <f t="shared" si="15"/>
        <v>1503.23</v>
      </c>
      <c r="I121" s="68">
        <f t="shared" ref="I121:I124" si="31">TRUNC(H121*E121,2)</f>
        <v>18985.79</v>
      </c>
      <c r="J121" s="69">
        <f t="shared" si="17"/>
        <v>0</v>
      </c>
    </row>
    <row r="122" spans="1:10" ht="38.25" x14ac:dyDescent="0.25">
      <c r="A122" s="45" t="s">
        <v>323</v>
      </c>
      <c r="B122" s="11" t="s">
        <v>324</v>
      </c>
      <c r="C122" s="10" t="s">
        <v>325</v>
      </c>
      <c r="D122" s="12" t="s">
        <v>33</v>
      </c>
      <c r="E122" s="13">
        <v>50.51</v>
      </c>
      <c r="F122" s="14">
        <v>24.81</v>
      </c>
      <c r="G122" s="46">
        <f t="shared" si="30"/>
        <v>1253.1500000000001</v>
      </c>
      <c r="H122" s="67">
        <f t="shared" si="15"/>
        <v>24.81</v>
      </c>
      <c r="I122" s="68">
        <f t="shared" si="31"/>
        <v>1253.1500000000001</v>
      </c>
      <c r="J122" s="69">
        <f t="shared" si="17"/>
        <v>0</v>
      </c>
    </row>
    <row r="123" spans="1:10" ht="25.5" x14ac:dyDescent="0.25">
      <c r="A123" s="45" t="s">
        <v>326</v>
      </c>
      <c r="B123" s="11" t="s">
        <v>327</v>
      </c>
      <c r="C123" s="10" t="s">
        <v>328</v>
      </c>
      <c r="D123" s="12" t="s">
        <v>33</v>
      </c>
      <c r="E123" s="13">
        <v>25.26</v>
      </c>
      <c r="F123" s="14">
        <v>34.69</v>
      </c>
      <c r="G123" s="46">
        <f t="shared" si="30"/>
        <v>876.26</v>
      </c>
      <c r="H123" s="67">
        <f t="shared" si="15"/>
        <v>34.69</v>
      </c>
      <c r="I123" s="68">
        <f t="shared" si="31"/>
        <v>876.26</v>
      </c>
      <c r="J123" s="69">
        <f t="shared" si="17"/>
        <v>0</v>
      </c>
    </row>
    <row r="124" spans="1:10" ht="38.25" x14ac:dyDescent="0.25">
      <c r="A124" s="45" t="s">
        <v>329</v>
      </c>
      <c r="B124" s="11" t="s">
        <v>330</v>
      </c>
      <c r="C124" s="10" t="s">
        <v>331</v>
      </c>
      <c r="D124" s="12" t="s">
        <v>33</v>
      </c>
      <c r="E124" s="13">
        <v>50.51</v>
      </c>
      <c r="F124" s="14">
        <v>16.03</v>
      </c>
      <c r="G124" s="46">
        <f t="shared" si="30"/>
        <v>809.67</v>
      </c>
      <c r="H124" s="67">
        <f t="shared" si="15"/>
        <v>16.03</v>
      </c>
      <c r="I124" s="68">
        <f t="shared" si="31"/>
        <v>809.67</v>
      </c>
      <c r="J124" s="69">
        <f t="shared" si="17"/>
        <v>0</v>
      </c>
    </row>
    <row r="125" spans="1:10" ht="25.5" x14ac:dyDescent="0.25">
      <c r="A125" s="49" t="s">
        <v>332</v>
      </c>
      <c r="B125" s="19"/>
      <c r="C125" s="18" t="s">
        <v>333</v>
      </c>
      <c r="D125" s="18"/>
      <c r="E125" s="20"/>
      <c r="F125" s="18"/>
      <c r="G125" s="50">
        <f>G126+G130+G146</f>
        <v>2888182.0500000003</v>
      </c>
      <c r="H125" s="39"/>
      <c r="I125" s="40"/>
      <c r="J125" s="41"/>
    </row>
    <row r="126" spans="1:10" x14ac:dyDescent="0.25">
      <c r="A126" s="49" t="s">
        <v>334</v>
      </c>
      <c r="B126" s="19"/>
      <c r="C126" s="18" t="s">
        <v>335</v>
      </c>
      <c r="D126" s="18"/>
      <c r="E126" s="20"/>
      <c r="F126" s="18"/>
      <c r="G126" s="50">
        <f>SUM(G127:G129)</f>
        <v>730510.85999999987</v>
      </c>
      <c r="H126" s="39"/>
      <c r="I126" s="40"/>
      <c r="J126" s="41"/>
    </row>
    <row r="127" spans="1:10" ht="51" x14ac:dyDescent="0.25">
      <c r="A127" s="45" t="s">
        <v>336</v>
      </c>
      <c r="B127" s="11" t="s">
        <v>337</v>
      </c>
      <c r="C127" s="10" t="s">
        <v>338</v>
      </c>
      <c r="D127" s="12" t="s">
        <v>40</v>
      </c>
      <c r="E127" s="13">
        <v>2</v>
      </c>
      <c r="F127" s="14">
        <v>86572.31</v>
      </c>
      <c r="G127" s="46">
        <f t="shared" ref="G127:G154" si="32">TRUNC(E127*F127,2)</f>
        <v>173144.62</v>
      </c>
      <c r="H127" s="67">
        <f t="shared" si="15"/>
        <v>86572.31</v>
      </c>
      <c r="I127" s="68">
        <f t="shared" ref="I127:I154" si="33">TRUNC(H127*E127,2)</f>
        <v>173144.62</v>
      </c>
      <c r="J127" s="69">
        <f t="shared" si="17"/>
        <v>0</v>
      </c>
    </row>
    <row r="128" spans="1:10" ht="114.75" x14ac:dyDescent="0.25">
      <c r="A128" s="45" t="s">
        <v>339</v>
      </c>
      <c r="B128" s="11" t="s">
        <v>340</v>
      </c>
      <c r="C128" s="10" t="s">
        <v>341</v>
      </c>
      <c r="D128" s="12" t="s">
        <v>40</v>
      </c>
      <c r="E128" s="13">
        <v>10</v>
      </c>
      <c r="F128" s="14">
        <v>41554.379999999997</v>
      </c>
      <c r="G128" s="46">
        <f t="shared" si="32"/>
        <v>415543.8</v>
      </c>
      <c r="H128" s="67">
        <f t="shared" si="15"/>
        <v>41554.379999999997</v>
      </c>
      <c r="I128" s="68">
        <f t="shared" si="33"/>
        <v>415543.8</v>
      </c>
      <c r="J128" s="69">
        <f t="shared" si="17"/>
        <v>0</v>
      </c>
    </row>
    <row r="129" spans="1:10" ht="25.5" x14ac:dyDescent="0.25">
      <c r="A129" s="45" t="s">
        <v>342</v>
      </c>
      <c r="B129" s="11" t="s">
        <v>343</v>
      </c>
      <c r="C129" s="10" t="s">
        <v>344</v>
      </c>
      <c r="D129" s="12" t="s">
        <v>40</v>
      </c>
      <c r="E129" s="13">
        <v>2</v>
      </c>
      <c r="F129" s="14">
        <v>70911.22</v>
      </c>
      <c r="G129" s="46">
        <f t="shared" si="32"/>
        <v>141822.44</v>
      </c>
      <c r="H129" s="67">
        <f t="shared" si="15"/>
        <v>70911.22</v>
      </c>
      <c r="I129" s="68">
        <f t="shared" si="33"/>
        <v>141822.44</v>
      </c>
      <c r="J129" s="69">
        <f t="shared" si="17"/>
        <v>0</v>
      </c>
    </row>
    <row r="130" spans="1:10" x14ac:dyDescent="0.25">
      <c r="A130" s="49" t="s">
        <v>345</v>
      </c>
      <c r="B130" s="19"/>
      <c r="C130" s="18" t="s">
        <v>346</v>
      </c>
      <c r="D130" s="18"/>
      <c r="E130" s="20"/>
      <c r="F130" s="18"/>
      <c r="G130" s="50">
        <f>SUM(G131:G145)</f>
        <v>1901367.1700000002</v>
      </c>
      <c r="H130" s="39"/>
      <c r="I130" s="40"/>
      <c r="J130" s="41"/>
    </row>
    <row r="131" spans="1:10" ht="25.5" x14ac:dyDescent="0.25">
      <c r="A131" s="45" t="s">
        <v>347</v>
      </c>
      <c r="B131" s="11" t="s">
        <v>348</v>
      </c>
      <c r="C131" s="10" t="s">
        <v>349</v>
      </c>
      <c r="D131" s="12" t="s">
        <v>40</v>
      </c>
      <c r="E131" s="13">
        <v>13</v>
      </c>
      <c r="F131" s="14">
        <v>596.74</v>
      </c>
      <c r="G131" s="46">
        <f t="shared" si="32"/>
        <v>7757.62</v>
      </c>
      <c r="H131" s="67">
        <f t="shared" si="15"/>
        <v>596.74</v>
      </c>
      <c r="I131" s="68">
        <f t="shared" si="33"/>
        <v>7757.62</v>
      </c>
      <c r="J131" s="69">
        <f t="shared" si="17"/>
        <v>0</v>
      </c>
    </row>
    <row r="132" spans="1:10" ht="25.5" x14ac:dyDescent="0.25">
      <c r="A132" s="45" t="s">
        <v>350</v>
      </c>
      <c r="B132" s="11" t="s">
        <v>351</v>
      </c>
      <c r="C132" s="10" t="s">
        <v>352</v>
      </c>
      <c r="D132" s="12" t="s">
        <v>40</v>
      </c>
      <c r="E132" s="13">
        <v>1</v>
      </c>
      <c r="F132" s="14">
        <v>32401.13</v>
      </c>
      <c r="G132" s="46">
        <f t="shared" si="32"/>
        <v>32401.13</v>
      </c>
      <c r="H132" s="67">
        <f t="shared" si="15"/>
        <v>32401.13</v>
      </c>
      <c r="I132" s="68">
        <f t="shared" si="33"/>
        <v>32401.13</v>
      </c>
      <c r="J132" s="69">
        <f t="shared" si="17"/>
        <v>0</v>
      </c>
    </row>
    <row r="133" spans="1:10" ht="25.5" x14ac:dyDescent="0.25">
      <c r="A133" s="45" t="s">
        <v>353</v>
      </c>
      <c r="B133" s="11" t="s">
        <v>354</v>
      </c>
      <c r="C133" s="10" t="s">
        <v>355</v>
      </c>
      <c r="D133" s="12" t="s">
        <v>40</v>
      </c>
      <c r="E133" s="13">
        <v>8</v>
      </c>
      <c r="F133" s="14">
        <v>42437.55</v>
      </c>
      <c r="G133" s="46">
        <f t="shared" si="32"/>
        <v>339500.4</v>
      </c>
      <c r="H133" s="67">
        <f t="shared" si="15"/>
        <v>42437.55</v>
      </c>
      <c r="I133" s="68">
        <f t="shared" si="33"/>
        <v>339500.4</v>
      </c>
      <c r="J133" s="69">
        <f t="shared" si="17"/>
        <v>0</v>
      </c>
    </row>
    <row r="134" spans="1:10" ht="25.5" x14ac:dyDescent="0.25">
      <c r="A134" s="45" t="s">
        <v>356</v>
      </c>
      <c r="B134" s="11" t="s">
        <v>357</v>
      </c>
      <c r="C134" s="10" t="s">
        <v>358</v>
      </c>
      <c r="D134" s="12" t="s">
        <v>40</v>
      </c>
      <c r="E134" s="13">
        <v>6</v>
      </c>
      <c r="F134" s="14">
        <v>37345.050000000003</v>
      </c>
      <c r="G134" s="46">
        <f t="shared" si="32"/>
        <v>224070.3</v>
      </c>
      <c r="H134" s="67">
        <f t="shared" si="15"/>
        <v>37345.050000000003</v>
      </c>
      <c r="I134" s="68">
        <f t="shared" si="33"/>
        <v>224070.3</v>
      </c>
      <c r="J134" s="69">
        <f t="shared" si="17"/>
        <v>0</v>
      </c>
    </row>
    <row r="135" spans="1:10" ht="25.5" x14ac:dyDescent="0.25">
      <c r="A135" s="45" t="s">
        <v>359</v>
      </c>
      <c r="B135" s="11" t="s">
        <v>360</v>
      </c>
      <c r="C135" s="10" t="s">
        <v>361</v>
      </c>
      <c r="D135" s="12" t="s">
        <v>40</v>
      </c>
      <c r="E135" s="13">
        <v>12</v>
      </c>
      <c r="F135" s="14">
        <v>44775.360000000001</v>
      </c>
      <c r="G135" s="46">
        <f t="shared" si="32"/>
        <v>537304.31999999995</v>
      </c>
      <c r="H135" s="67">
        <f t="shared" si="15"/>
        <v>44775.360000000001</v>
      </c>
      <c r="I135" s="68">
        <f t="shared" si="33"/>
        <v>537304.31999999995</v>
      </c>
      <c r="J135" s="69">
        <f t="shared" si="17"/>
        <v>0</v>
      </c>
    </row>
    <row r="136" spans="1:10" ht="25.5" x14ac:dyDescent="0.25">
      <c r="A136" s="45" t="s">
        <v>362</v>
      </c>
      <c r="B136" s="11" t="s">
        <v>363</v>
      </c>
      <c r="C136" s="10" t="s">
        <v>364</v>
      </c>
      <c r="D136" s="12" t="s">
        <v>40</v>
      </c>
      <c r="E136" s="13">
        <v>4</v>
      </c>
      <c r="F136" s="14">
        <v>3476.46</v>
      </c>
      <c r="G136" s="46">
        <f t="shared" si="32"/>
        <v>13905.84</v>
      </c>
      <c r="H136" s="67">
        <f t="shared" si="15"/>
        <v>3476.46</v>
      </c>
      <c r="I136" s="68">
        <f t="shared" si="33"/>
        <v>13905.84</v>
      </c>
      <c r="J136" s="69">
        <f t="shared" si="17"/>
        <v>0</v>
      </c>
    </row>
    <row r="137" spans="1:10" ht="25.5" x14ac:dyDescent="0.25">
      <c r="A137" s="45" t="s">
        <v>365</v>
      </c>
      <c r="B137" s="11" t="s">
        <v>366</v>
      </c>
      <c r="C137" s="10" t="s">
        <v>367</v>
      </c>
      <c r="D137" s="12" t="s">
        <v>40</v>
      </c>
      <c r="E137" s="13">
        <v>4</v>
      </c>
      <c r="F137" s="14">
        <v>82488.97</v>
      </c>
      <c r="G137" s="46">
        <f t="shared" si="32"/>
        <v>329955.88</v>
      </c>
      <c r="H137" s="67">
        <f t="shared" si="15"/>
        <v>82488.97</v>
      </c>
      <c r="I137" s="68">
        <f t="shared" si="33"/>
        <v>329955.88</v>
      </c>
      <c r="J137" s="69">
        <f t="shared" si="17"/>
        <v>0</v>
      </c>
    </row>
    <row r="138" spans="1:10" x14ac:dyDescent="0.25">
      <c r="A138" s="45" t="s">
        <v>368</v>
      </c>
      <c r="B138" s="11" t="s">
        <v>369</v>
      </c>
      <c r="C138" s="10" t="s">
        <v>370</v>
      </c>
      <c r="D138" s="12" t="s">
        <v>40</v>
      </c>
      <c r="E138" s="13">
        <v>1</v>
      </c>
      <c r="F138" s="14">
        <v>77827.13</v>
      </c>
      <c r="G138" s="46">
        <f t="shared" si="32"/>
        <v>77827.13</v>
      </c>
      <c r="H138" s="67">
        <f t="shared" si="15"/>
        <v>77827.13</v>
      </c>
      <c r="I138" s="68">
        <f t="shared" si="33"/>
        <v>77827.13</v>
      </c>
      <c r="J138" s="69">
        <f t="shared" si="17"/>
        <v>0</v>
      </c>
    </row>
    <row r="139" spans="1:10" x14ac:dyDescent="0.25">
      <c r="A139" s="45" t="s">
        <v>371</v>
      </c>
      <c r="B139" s="11" t="s">
        <v>372</v>
      </c>
      <c r="C139" s="10" t="s">
        <v>373</v>
      </c>
      <c r="D139" s="12" t="s">
        <v>40</v>
      </c>
      <c r="E139" s="13">
        <v>1</v>
      </c>
      <c r="F139" s="14">
        <v>100470.62</v>
      </c>
      <c r="G139" s="46">
        <f t="shared" si="32"/>
        <v>100470.62</v>
      </c>
      <c r="H139" s="67">
        <f t="shared" si="15"/>
        <v>100470.62</v>
      </c>
      <c r="I139" s="68">
        <f t="shared" si="33"/>
        <v>100470.62</v>
      </c>
      <c r="J139" s="69">
        <f t="shared" si="17"/>
        <v>0</v>
      </c>
    </row>
    <row r="140" spans="1:10" ht="25.5" x14ac:dyDescent="0.25">
      <c r="A140" s="45" t="s">
        <v>374</v>
      </c>
      <c r="B140" s="11" t="s">
        <v>375</v>
      </c>
      <c r="C140" s="10" t="s">
        <v>376</v>
      </c>
      <c r="D140" s="12" t="s">
        <v>40</v>
      </c>
      <c r="E140" s="13">
        <v>1</v>
      </c>
      <c r="F140" s="14">
        <v>45444.22</v>
      </c>
      <c r="G140" s="46">
        <f t="shared" si="32"/>
        <v>45444.22</v>
      </c>
      <c r="H140" s="67">
        <f t="shared" ref="H140:H154" si="34">TRUNC(F140*(1-$H$7),2)</f>
        <v>45444.22</v>
      </c>
      <c r="I140" s="68">
        <f t="shared" si="33"/>
        <v>45444.22</v>
      </c>
      <c r="J140" s="69">
        <f t="shared" ref="J140:J154" si="35">1-I140/G140</f>
        <v>0</v>
      </c>
    </row>
    <row r="141" spans="1:10" ht="25.5" x14ac:dyDescent="0.25">
      <c r="A141" s="45" t="s">
        <v>377</v>
      </c>
      <c r="B141" s="11" t="s">
        <v>378</v>
      </c>
      <c r="C141" s="10" t="s">
        <v>379</v>
      </c>
      <c r="D141" s="12" t="s">
        <v>40</v>
      </c>
      <c r="E141" s="13">
        <v>2</v>
      </c>
      <c r="F141" s="14">
        <v>45444.22</v>
      </c>
      <c r="G141" s="46">
        <f t="shared" si="32"/>
        <v>90888.44</v>
      </c>
      <c r="H141" s="67">
        <f t="shared" si="34"/>
        <v>45444.22</v>
      </c>
      <c r="I141" s="68">
        <f t="shared" si="33"/>
        <v>90888.44</v>
      </c>
      <c r="J141" s="69">
        <f t="shared" si="35"/>
        <v>0</v>
      </c>
    </row>
    <row r="142" spans="1:10" ht="25.5" x14ac:dyDescent="0.25">
      <c r="A142" s="45" t="s">
        <v>380</v>
      </c>
      <c r="B142" s="11" t="s">
        <v>381</v>
      </c>
      <c r="C142" s="10" t="s">
        <v>382</v>
      </c>
      <c r="D142" s="12" t="s">
        <v>40</v>
      </c>
      <c r="E142" s="13">
        <v>8</v>
      </c>
      <c r="F142" s="14">
        <v>8455.25</v>
      </c>
      <c r="G142" s="46">
        <f t="shared" si="32"/>
        <v>67642</v>
      </c>
      <c r="H142" s="67">
        <f t="shared" si="34"/>
        <v>8455.25</v>
      </c>
      <c r="I142" s="68">
        <f t="shared" si="33"/>
        <v>67642</v>
      </c>
      <c r="J142" s="69">
        <f t="shared" si="35"/>
        <v>0</v>
      </c>
    </row>
    <row r="143" spans="1:10" ht="25.5" x14ac:dyDescent="0.25">
      <c r="A143" s="45" t="s">
        <v>383</v>
      </c>
      <c r="B143" s="11" t="s">
        <v>384</v>
      </c>
      <c r="C143" s="10" t="s">
        <v>385</v>
      </c>
      <c r="D143" s="12" t="s">
        <v>40</v>
      </c>
      <c r="E143" s="13">
        <v>8</v>
      </c>
      <c r="F143" s="14">
        <v>2586.46</v>
      </c>
      <c r="G143" s="46">
        <f t="shared" si="32"/>
        <v>20691.68</v>
      </c>
      <c r="H143" s="67">
        <f t="shared" si="34"/>
        <v>2586.46</v>
      </c>
      <c r="I143" s="68">
        <f t="shared" si="33"/>
        <v>20691.68</v>
      </c>
      <c r="J143" s="69">
        <f t="shared" si="35"/>
        <v>0</v>
      </c>
    </row>
    <row r="144" spans="1:10" ht="38.25" x14ac:dyDescent="0.25">
      <c r="A144" s="51" t="s">
        <v>386</v>
      </c>
      <c r="B144" s="28" t="s">
        <v>387</v>
      </c>
      <c r="C144" s="10" t="s">
        <v>388</v>
      </c>
      <c r="D144" s="26" t="s">
        <v>40</v>
      </c>
      <c r="E144" s="23">
        <v>1</v>
      </c>
      <c r="F144" s="14">
        <v>883.07</v>
      </c>
      <c r="G144" s="46">
        <f t="shared" si="32"/>
        <v>883.07</v>
      </c>
      <c r="H144" s="67">
        <f t="shared" si="34"/>
        <v>883.07</v>
      </c>
      <c r="I144" s="68">
        <f t="shared" si="33"/>
        <v>883.07</v>
      </c>
      <c r="J144" s="69">
        <f t="shared" si="35"/>
        <v>0</v>
      </c>
    </row>
    <row r="145" spans="1:10" ht="25.5" x14ac:dyDescent="0.25">
      <c r="A145" s="51" t="s">
        <v>389</v>
      </c>
      <c r="B145" s="27" t="s">
        <v>390</v>
      </c>
      <c r="C145" s="10" t="s">
        <v>391</v>
      </c>
      <c r="D145" s="26" t="s">
        <v>40</v>
      </c>
      <c r="E145" s="23">
        <v>1</v>
      </c>
      <c r="F145" s="14">
        <v>12624.52</v>
      </c>
      <c r="G145" s="46">
        <f t="shared" si="32"/>
        <v>12624.52</v>
      </c>
      <c r="H145" s="67">
        <f t="shared" si="34"/>
        <v>12624.52</v>
      </c>
      <c r="I145" s="68">
        <f t="shared" si="33"/>
        <v>12624.52</v>
      </c>
      <c r="J145" s="69">
        <f t="shared" si="35"/>
        <v>0</v>
      </c>
    </row>
    <row r="146" spans="1:10" ht="25.5" x14ac:dyDescent="0.25">
      <c r="A146" s="49" t="s">
        <v>392</v>
      </c>
      <c r="B146" s="19"/>
      <c r="C146" s="18" t="s">
        <v>393</v>
      </c>
      <c r="D146" s="18"/>
      <c r="E146" s="20"/>
      <c r="F146" s="18"/>
      <c r="G146" s="50">
        <f>SUM(G147:G154)</f>
        <v>256304.02000000002</v>
      </c>
      <c r="H146" s="39"/>
      <c r="I146" s="40"/>
      <c r="J146" s="41"/>
    </row>
    <row r="147" spans="1:10" x14ac:dyDescent="0.25">
      <c r="A147" s="45" t="s">
        <v>394</v>
      </c>
      <c r="B147" s="11" t="s">
        <v>395</v>
      </c>
      <c r="C147" s="10" t="s">
        <v>396</v>
      </c>
      <c r="D147" s="12" t="s">
        <v>40</v>
      </c>
      <c r="E147" s="13">
        <v>99</v>
      </c>
      <c r="F147" s="14">
        <v>2253.11</v>
      </c>
      <c r="G147" s="46">
        <f t="shared" si="32"/>
        <v>223057.89</v>
      </c>
      <c r="H147" s="67">
        <f t="shared" si="34"/>
        <v>2253.11</v>
      </c>
      <c r="I147" s="68">
        <f t="shared" si="33"/>
        <v>223057.89</v>
      </c>
      <c r="J147" s="69">
        <f t="shared" si="35"/>
        <v>0</v>
      </c>
    </row>
    <row r="148" spans="1:10" x14ac:dyDescent="0.25">
      <c r="A148" s="45" t="s">
        <v>397</v>
      </c>
      <c r="B148" s="11" t="s">
        <v>398</v>
      </c>
      <c r="C148" s="10" t="s">
        <v>399</v>
      </c>
      <c r="D148" s="12" t="s">
        <v>40</v>
      </c>
      <c r="E148" s="13">
        <v>190</v>
      </c>
      <c r="F148" s="14">
        <v>85.04</v>
      </c>
      <c r="G148" s="46">
        <f t="shared" si="32"/>
        <v>16157.6</v>
      </c>
      <c r="H148" s="67">
        <f t="shared" si="34"/>
        <v>85.04</v>
      </c>
      <c r="I148" s="68">
        <f t="shared" si="33"/>
        <v>16157.6</v>
      </c>
      <c r="J148" s="69">
        <f t="shared" si="35"/>
        <v>0</v>
      </c>
    </row>
    <row r="149" spans="1:10" x14ac:dyDescent="0.25">
      <c r="A149" s="45" t="s">
        <v>400</v>
      </c>
      <c r="B149" s="11" t="s">
        <v>401</v>
      </c>
      <c r="C149" s="10" t="s">
        <v>402</v>
      </c>
      <c r="D149" s="12" t="s">
        <v>40</v>
      </c>
      <c r="E149" s="13">
        <v>190</v>
      </c>
      <c r="F149" s="14">
        <v>5.24</v>
      </c>
      <c r="G149" s="46">
        <f t="shared" si="32"/>
        <v>995.6</v>
      </c>
      <c r="H149" s="67">
        <f t="shared" si="34"/>
        <v>5.24</v>
      </c>
      <c r="I149" s="68">
        <f t="shared" si="33"/>
        <v>995.6</v>
      </c>
      <c r="J149" s="69">
        <f t="shared" si="35"/>
        <v>0</v>
      </c>
    </row>
    <row r="150" spans="1:10" x14ac:dyDescent="0.25">
      <c r="A150" s="45" t="s">
        <v>403</v>
      </c>
      <c r="B150" s="11" t="s">
        <v>404</v>
      </c>
      <c r="C150" s="10" t="s">
        <v>405</v>
      </c>
      <c r="D150" s="12" t="s">
        <v>40</v>
      </c>
      <c r="E150" s="13">
        <v>8</v>
      </c>
      <c r="F150" s="14">
        <v>449.69</v>
      </c>
      <c r="G150" s="46">
        <f t="shared" si="32"/>
        <v>3597.52</v>
      </c>
      <c r="H150" s="67">
        <f t="shared" si="34"/>
        <v>449.69</v>
      </c>
      <c r="I150" s="68">
        <f t="shared" si="33"/>
        <v>3597.52</v>
      </c>
      <c r="J150" s="69">
        <f t="shared" si="35"/>
        <v>0</v>
      </c>
    </row>
    <row r="151" spans="1:10" x14ac:dyDescent="0.25">
      <c r="A151" s="45" t="s">
        <v>406</v>
      </c>
      <c r="B151" s="11" t="s">
        <v>407</v>
      </c>
      <c r="C151" s="10" t="s">
        <v>408</v>
      </c>
      <c r="D151" s="12" t="s">
        <v>40</v>
      </c>
      <c r="E151" s="13">
        <v>8</v>
      </c>
      <c r="F151" s="14">
        <v>43.68</v>
      </c>
      <c r="G151" s="46">
        <f t="shared" si="32"/>
        <v>349.44</v>
      </c>
      <c r="H151" s="67">
        <f t="shared" si="34"/>
        <v>43.68</v>
      </c>
      <c r="I151" s="68">
        <f t="shared" si="33"/>
        <v>349.44</v>
      </c>
      <c r="J151" s="69">
        <f t="shared" si="35"/>
        <v>0</v>
      </c>
    </row>
    <row r="152" spans="1:10" x14ac:dyDescent="0.25">
      <c r="A152" s="45" t="s">
        <v>409</v>
      </c>
      <c r="B152" s="11" t="s">
        <v>410</v>
      </c>
      <c r="C152" s="10" t="s">
        <v>411</v>
      </c>
      <c r="D152" s="12" t="s">
        <v>40</v>
      </c>
      <c r="E152" s="13">
        <v>190</v>
      </c>
      <c r="F152" s="14">
        <v>8.73</v>
      </c>
      <c r="G152" s="46">
        <f t="shared" si="32"/>
        <v>1658.7</v>
      </c>
      <c r="H152" s="67">
        <f t="shared" si="34"/>
        <v>8.73</v>
      </c>
      <c r="I152" s="68">
        <f t="shared" si="33"/>
        <v>1658.7</v>
      </c>
      <c r="J152" s="69">
        <f t="shared" si="35"/>
        <v>0</v>
      </c>
    </row>
    <row r="153" spans="1:10" x14ac:dyDescent="0.25">
      <c r="A153" s="45" t="s">
        <v>412</v>
      </c>
      <c r="B153" s="11" t="s">
        <v>413</v>
      </c>
      <c r="C153" s="10" t="s">
        <v>414</v>
      </c>
      <c r="D153" s="12" t="s">
        <v>40</v>
      </c>
      <c r="E153" s="13">
        <v>8</v>
      </c>
      <c r="F153" s="14">
        <v>13.39</v>
      </c>
      <c r="G153" s="46">
        <f t="shared" si="32"/>
        <v>107.12</v>
      </c>
      <c r="H153" s="67">
        <f t="shared" si="34"/>
        <v>13.39</v>
      </c>
      <c r="I153" s="68">
        <f t="shared" si="33"/>
        <v>107.12</v>
      </c>
      <c r="J153" s="69">
        <f t="shared" si="35"/>
        <v>0</v>
      </c>
    </row>
    <row r="154" spans="1:10" x14ac:dyDescent="0.25">
      <c r="A154" s="45" t="s">
        <v>415</v>
      </c>
      <c r="B154" s="11" t="s">
        <v>416</v>
      </c>
      <c r="C154" s="10" t="s">
        <v>417</v>
      </c>
      <c r="D154" s="12" t="s">
        <v>40</v>
      </c>
      <c r="E154" s="13">
        <v>99</v>
      </c>
      <c r="F154" s="14">
        <v>104.85</v>
      </c>
      <c r="G154" s="46">
        <f t="shared" si="32"/>
        <v>10380.15</v>
      </c>
      <c r="H154" s="67">
        <f t="shared" si="34"/>
        <v>104.85</v>
      </c>
      <c r="I154" s="68">
        <f t="shared" si="33"/>
        <v>10380.15</v>
      </c>
      <c r="J154" s="69">
        <f t="shared" si="35"/>
        <v>0</v>
      </c>
    </row>
    <row r="155" spans="1:10" x14ac:dyDescent="0.25">
      <c r="A155" s="52"/>
      <c r="B155" s="53"/>
      <c r="C155" s="53"/>
      <c r="D155" s="53"/>
      <c r="E155" s="53"/>
      <c r="F155" s="53"/>
      <c r="G155" s="42"/>
      <c r="H155" s="70"/>
      <c r="I155" s="71"/>
      <c r="J155" s="72"/>
    </row>
    <row r="156" spans="1:10" ht="15.75" thickBot="1" x14ac:dyDescent="0.3">
      <c r="A156" s="54"/>
      <c r="B156" s="55"/>
      <c r="C156" s="55"/>
      <c r="D156" s="55"/>
      <c r="E156" s="55"/>
      <c r="F156" s="56" t="s">
        <v>419</v>
      </c>
      <c r="G156" s="57">
        <f>G10+G13+G26</f>
        <v>5680820.7999999998</v>
      </c>
      <c r="H156" s="73"/>
      <c r="I156" s="74">
        <f>SUM(I10:I154)</f>
        <v>5680820.7999999989</v>
      </c>
      <c r="J156" s="78">
        <f>(G156-I156)/G156</f>
        <v>1.6394155130108639E-16</v>
      </c>
    </row>
  </sheetData>
  <sheetProtection algorithmName="SHA-512" hashValue="0SB86SvG2MoeFwGDTfItaxgzj85IeXyBlm/dpthS1kZ+rEBcCKRKS4n2ny3sZSRFIA3jJl+A1UaJgSZHuJGlIg==" saltValue="tTVPXPkDLo5tLfYrsAxKlQ==" spinCount="100000" sheet="1" objects="1" scenarios="1"/>
  <protectedRanges>
    <protectedRange sqref="H7" name="Intervalo1"/>
  </protectedRanges>
  <mergeCells count="12">
    <mergeCell ref="H8:I8"/>
    <mergeCell ref="H1:I1"/>
    <mergeCell ref="H2:I2"/>
    <mergeCell ref="H7:J7"/>
    <mergeCell ref="H6:J6"/>
    <mergeCell ref="H5:J5"/>
    <mergeCell ref="E1:F1"/>
    <mergeCell ref="E2:G2"/>
    <mergeCell ref="C2:D2"/>
    <mergeCell ref="F8:G8"/>
    <mergeCell ref="E3:G3"/>
    <mergeCell ref="E4:G4"/>
  </mergeCells>
  <pageMargins left="0.511811024" right="0.511811024" top="0.78740157499999996" bottom="0.78740157499999996" header="0.31496062000000002" footer="0.31496062000000002"/>
  <pageSetup paperSize="9" scale="47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Daiane da Silveira Fernandes</dc:creator>
  <cp:lastModifiedBy>Meiriane Taise Fuchs</cp:lastModifiedBy>
  <dcterms:created xsi:type="dcterms:W3CDTF">2023-07-05T19:48:46Z</dcterms:created>
  <dcterms:modified xsi:type="dcterms:W3CDTF">2023-09-05T14:10:20Z</dcterms:modified>
</cp:coreProperties>
</file>